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activeTab="1"/>
  </bookViews>
  <sheets>
    <sheet name="Отчет 2019 год" sheetId="1" r:id="rId1"/>
    <sheet name="Сопоставление 2019 год" sheetId="2" r:id="rId2"/>
    <sheet name="Объем услуг" sheetId="3" r:id="rId3"/>
  </sheets>
  <definedNames>
    <definedName name="_xlnm.Print_Titles" localSheetId="0">'Отчет 2019 год'!$8:$8</definedName>
    <definedName name="_xlnm.Print_Titles" localSheetId="1">'Сопоставление 2019 год'!$3:$4</definedName>
    <definedName name="_xlnm.Print_Area" localSheetId="1">'Сопоставление 2019 год'!$B$1:$J$182</definedName>
  </definedNames>
  <calcPr fullCalcOnLoad="1"/>
</workbook>
</file>

<file path=xl/sharedStrings.xml><?xml version="1.0" encoding="utf-8"?>
<sst xmlns="http://schemas.openxmlformats.org/spreadsheetml/2006/main" count="638" uniqueCount="333">
  <si>
    <t>Наименование мероприятий</t>
  </si>
  <si>
    <t>4</t>
  </si>
  <si>
    <t>5</t>
  </si>
  <si>
    <t>6</t>
  </si>
  <si>
    <t>7</t>
  </si>
  <si>
    <t>Отклонение</t>
  </si>
  <si>
    <t>1</t>
  </si>
  <si>
    <t>2</t>
  </si>
  <si>
    <t>3</t>
  </si>
  <si>
    <t>Прибыль</t>
  </si>
  <si>
    <t>в том числе:</t>
  </si>
  <si>
    <t>№ п/п</t>
  </si>
  <si>
    <t>Реконструкция и замена оборудования подстанций</t>
  </si>
  <si>
    <t>План</t>
  </si>
  <si>
    <t>Факт</t>
  </si>
  <si>
    <t>Ед. изм.</t>
  </si>
  <si>
    <t>шт.</t>
  </si>
  <si>
    <t>Причины отклонения</t>
  </si>
  <si>
    <t>Собственные средства</t>
  </si>
  <si>
    <t>Заемные средства</t>
  </si>
  <si>
    <t>ИНФОРМАЦИЯ субъекта естественной монополии ТОО "Межрегионэнерготранзит"</t>
  </si>
  <si>
    <t>Сумма инвестиционной программы тыс. тенге</t>
  </si>
  <si>
    <t>Период предоставления услуги в рамках инвестиционной программы (проекта)</t>
  </si>
  <si>
    <t>Услуги по передаче и распределению электрической энергии</t>
  </si>
  <si>
    <t>ИНФОРМАЦИЯ</t>
  </si>
  <si>
    <t>по передаче и распределению электрической энергии</t>
  </si>
  <si>
    <t>Наименования</t>
  </si>
  <si>
    <t>ТОО "АлатауЭнергоТрэйд Лимитед"</t>
  </si>
  <si>
    <t>ТОО "ЭПК-Форфайт"</t>
  </si>
  <si>
    <t>ТОО "Костанайский ЭнергоЦентр"</t>
  </si>
  <si>
    <t>ГКП "КТЭК"</t>
  </si>
  <si>
    <t>ТОО "РосЭлкоТрэйд"</t>
  </si>
  <si>
    <t>ОАО "ССГПО"</t>
  </si>
  <si>
    <t>АО "Алюминий Казахстана"</t>
  </si>
  <si>
    <t>ТОО "Темiржолэнерго"</t>
  </si>
  <si>
    <t>ГКП "ПХО ЛГКЭ"</t>
  </si>
  <si>
    <t>ГКП "Житикаракоммунэнерго"</t>
  </si>
  <si>
    <t>АО "KEGOC"</t>
  </si>
  <si>
    <t>Филиал АО  "KEGOC" Сарбайские МЭС</t>
  </si>
  <si>
    <t>Фактический объем</t>
  </si>
  <si>
    <t>1.</t>
  </si>
  <si>
    <t>о плановых и фактических объемах предоставляемых  регулируемых услуг</t>
  </si>
  <si>
    <t>Утвержден-ный объем в расчете тарифа</t>
  </si>
  <si>
    <t>2.</t>
  </si>
  <si>
    <t>Аморти-зация</t>
  </si>
  <si>
    <t>Бюджетные сред-ства</t>
  </si>
  <si>
    <t>Наименование инвестиций</t>
  </si>
  <si>
    <t>I.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</si>
  <si>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</si>
  <si>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</si>
  <si>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</si>
  <si>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</si>
  <si>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</si>
  <si>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</si>
  <si>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</si>
  <si>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</si>
  <si>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</si>
  <si>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</si>
  <si>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</si>
  <si>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</si>
  <si>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</si>
  <si>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</si>
  <si>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</si>
  <si>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</si>
  <si>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</si>
  <si>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</si>
  <si>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</si>
  <si>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</si>
  <si>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II.</t>
  </si>
  <si>
    <t>Восстановление оборудования ЛЭП</t>
  </si>
  <si>
    <t>III.</t>
  </si>
  <si>
    <t>IV.</t>
  </si>
  <si>
    <t>V.</t>
  </si>
  <si>
    <t>VI.</t>
  </si>
  <si>
    <t>VII.</t>
  </si>
  <si>
    <t>IX.</t>
  </si>
  <si>
    <t>VIII.</t>
  </si>
  <si>
    <t>тыс. кВтч</t>
  </si>
  <si>
    <t>км</t>
  </si>
  <si>
    <t xml:space="preserve">Улучшение производственных показателей, % по годам реализации </t>
  </si>
  <si>
    <t>Снижение износа (физического) основных фондов (активов)% по годам реализации</t>
  </si>
  <si>
    <t>Снижение потерь, % по годам реализации</t>
  </si>
  <si>
    <t>Снижение аварийности по годам реализации в зависимости от утвержденной инвестиционной программы</t>
  </si>
  <si>
    <t>факт прошлого года</t>
  </si>
  <si>
    <t>факт текущего года</t>
  </si>
  <si>
    <t>план</t>
  </si>
  <si>
    <t>факт</t>
  </si>
  <si>
    <t>Наблюдается повышение качества и надежности предоставляемых услуг</t>
  </si>
  <si>
    <t>Защитные средства</t>
  </si>
  <si>
    <t>Огнетушители</t>
  </si>
  <si>
    <t>Откло-нение</t>
  </si>
  <si>
    <t>Капитальный ремонт зданий и сооружений</t>
  </si>
  <si>
    <t>Приобретение и замена приборов и счетчиков</t>
  </si>
  <si>
    <t>Приобретение ОС по охране труда</t>
  </si>
  <si>
    <t>X.</t>
  </si>
  <si>
    <t>Установка видеонаблюдения</t>
  </si>
  <si>
    <t>XI.</t>
  </si>
  <si>
    <t>XII.</t>
  </si>
  <si>
    <t>Приобретение контактомеров типа МИКО-1</t>
  </si>
  <si>
    <t>Приобретение измерителя сопротивления заземлений типа ИС-20</t>
  </si>
  <si>
    <t>Приобретение автотехники</t>
  </si>
  <si>
    <t>Наименование регулируемых услуг (товаров, работ) и обслуживаемая территория</t>
  </si>
  <si>
    <t>Услуги по передаче и распределению электрической энергии, Костанайская область, г.Костанай, г. Лисаковск</t>
  </si>
  <si>
    <t>12 аварийных отключений, рост в 3 раза</t>
  </si>
  <si>
    <t>ТОО "Межрегионэнерготранзит" за 2019 г.</t>
  </si>
  <si>
    <t>1.1</t>
  </si>
  <si>
    <t xml:space="preserve">Реконструкция ПС110\35\10кВ «Южная» </t>
  </si>
  <si>
    <t>1.2</t>
  </si>
  <si>
    <t xml:space="preserve">Реконструкция ПС 35/10 кВ «Западная» </t>
  </si>
  <si>
    <t>1.3</t>
  </si>
  <si>
    <t xml:space="preserve">Реконструкция ПС110\10 Городская </t>
  </si>
  <si>
    <t>Реконструкция ПС-110/35/10 кВ "Глебовка"</t>
  </si>
  <si>
    <t>1.5</t>
  </si>
  <si>
    <t>Реконструкция ПСТ 220/110/10 "Приуральская"</t>
  </si>
  <si>
    <t>1.6</t>
  </si>
  <si>
    <t>Реконструкция ПСТ 220/110/35/10 "Ленинская"</t>
  </si>
  <si>
    <t>шт</t>
  </si>
  <si>
    <t>1.7</t>
  </si>
  <si>
    <t>Реконструкция ПСТ 110/35/10 "Улькен-Барак"</t>
  </si>
  <si>
    <t>1.8</t>
  </si>
  <si>
    <t>Реконструкция ПСТ 220/110/35/10 "Заречная"</t>
  </si>
  <si>
    <t>1.11</t>
  </si>
  <si>
    <t>1.12</t>
  </si>
  <si>
    <t xml:space="preserve">Замена ИОС-110 кВ на полимерные ОСК-110 </t>
  </si>
  <si>
    <t xml:space="preserve">Замена ИОС-110 кВ на полимерные ОСК-110 на ПСТ 110/10 Глубокий ввод </t>
  </si>
  <si>
    <t>Замена ИОС-110 кВ на полимерные ОСК-110 на ПСТ 110/10 Новопавловка</t>
  </si>
  <si>
    <t>Замена ИОС-110 кВ на полимерные ОСК-110 на ПСТ 110/35/10 Пригородная</t>
  </si>
  <si>
    <t>1.13</t>
  </si>
  <si>
    <t>Замена маслонаполненных измерительных трансформаторов тока и напряжения на трансформаторы с литой изоляцией 3* ЗНОЛП</t>
  </si>
  <si>
    <t>Замена маслонаполненых измерительных трансформаторов тока и напряжения на трансформаторы с литой изоляцией 3*ЗНОЛП ПСТ 35/10 Ворошиловка</t>
  </si>
  <si>
    <t>Замена маслонаполненых измерительных трансформаторов тока и напряжения на трансформаторы с литой изоляцией 3*ЗНОЛП ПСТ 35/10 Димитрова</t>
  </si>
  <si>
    <t>Замена маслонаполненых измерительных трансформаторов тока и напряжения на трансформаторы с литой изоляцией 3*ЗНОЛП ПСТ 35/10 Рудненская</t>
  </si>
  <si>
    <t>Замена маслонаполненых измерительных трансформаторов тока и напряжения на трансформаторы с литой изоляцией 3*ЗНОЛП ПСТ 35/10 Жданова (Свердловка)</t>
  </si>
  <si>
    <t>Замена маслонаполненых измерительных трансформаторов тока и напряжения на трансформаторы с литой изоляцией 3*ЗНОЛП ПСТ 35/10 Алтынсарино</t>
  </si>
  <si>
    <t>1.14</t>
  </si>
  <si>
    <t>ПСТ 110/10 кВ Успеновка</t>
  </si>
  <si>
    <t>ПСТ 110/35/10 кВ Урицк</t>
  </si>
  <si>
    <t>Реконструкция ПСТ 110/10 "Северная"</t>
  </si>
  <si>
    <t>Реконструкция ПСТ 110/35/10 "Большая Чураковка"</t>
  </si>
  <si>
    <t>Реконструкция ПСТ 110/35/10 "Боровская"</t>
  </si>
  <si>
    <t>Замена РВС-35 на ОПН-35 на двух  ПС 110 кВ</t>
  </si>
  <si>
    <t>Замена РВС-35 на ОПН-35 на ПСТ 35/10 кВ Комплекс</t>
  </si>
  <si>
    <t>Замена РВС-35 на ОПН-35 на ПСТ 35/10 кВ Тагильская</t>
  </si>
  <si>
    <t>Замена РВС-110 на ОПН-110 на двух ПС 110 кВ</t>
  </si>
  <si>
    <t xml:space="preserve">ПСТ 110/35/10 Аксуат </t>
  </si>
  <si>
    <t>ПСТ 110/10 Краснознаменская</t>
  </si>
  <si>
    <t>Реконструкция ПСТ 110/35/10 "Дружба"</t>
  </si>
  <si>
    <t>ПСТ 35/10 "Арзамасская"</t>
  </si>
  <si>
    <t>ПСТ 35/10 "Баканская"</t>
  </si>
  <si>
    <t>ПСТ 35/10 кВ "Береговая"</t>
  </si>
  <si>
    <t>ПСТ 35/10 "Клочкова"</t>
  </si>
  <si>
    <t>ПСТ 35/10 "Пресногорьковская"</t>
  </si>
  <si>
    <t>ПСТ 35/10 "Прогресс"</t>
  </si>
  <si>
    <t>Реконструкция ПСТ 110/35/10 "Станционное"</t>
  </si>
  <si>
    <t>Реконструкция ПСТ 35/10 "Айдарлинская"</t>
  </si>
  <si>
    <t>Реконструкция ПСТ 35/10 "Красная Пресня"</t>
  </si>
  <si>
    <t>Реконструкция ПСТ 110/35/10 "Приаятская ПТФ"</t>
  </si>
  <si>
    <t>Реконструкция ПСТ 35/10 "Ульяновка"</t>
  </si>
  <si>
    <t>Реконструкция ПСТ 35/10 "Пионерская"</t>
  </si>
  <si>
    <t>Реконструкция ПСТ 35/10 "Тарановка"</t>
  </si>
  <si>
    <t>Замена маслонаполненных измерительных трансформаторов тока и напряжения на трансформаторы с литой изоляцией ЗНОЛП-35 и ТОЛ-35</t>
  </si>
  <si>
    <t>Замена маслонаполненных измерительных трансформаторов тока и напряжения на трансформаторы с литой изоляцией ЗНОЛП-35 и ТОЛ-35 ПСТ 35/10 Воскресеновка</t>
  </si>
  <si>
    <t>Замена маслонаполненных измерительных трансформаторов тока и напряжения на трансформаторы с литой изоляцией ЗНОЛП-35 и ТОЛ-35 ПСТ 110/35/10 Есенколь</t>
  </si>
  <si>
    <t>Замена маслонаполненных измерительных трансформаторов тока и напряжения на трансформаторы с литой изоляцией ЗНОЛП-35 и ТОЛ-35 ПСТ 35/6 КЖБИ</t>
  </si>
  <si>
    <t>Замена маслонаполненных измерительных трансформаторов тока и напряжения на трансформаторы с литой изоляцией ЗНОЛП-35 и ТОЛ-35 ПСТ 110/35/10 Москалевка</t>
  </si>
  <si>
    <t>Замена маслонаполненных измерительных трансформаторов тока и напряжения на трансформаторы с литой изоляцией ЗНОЛП-35 и ТОЛ-35 ПСТ 35/10 Первомайская</t>
  </si>
  <si>
    <t>Замена маслонаполненных измерительных трансформаторов тока и напряжения на трансформаторы с литой изоляцией ЗНОЛП-35 и ТОЛ-35 ПСТ 35/10 Введенка</t>
  </si>
  <si>
    <t>Замена маслонаполненных измерительных трансформаторов тока и напряжения на трансформаторы с литой изоляцией ЗНОЛП-35 и ТОЛ-35 ПСТ 35/10 Новоалексеевка</t>
  </si>
  <si>
    <t>Замена маслонаполненных измерительных трансформаторов тока и напряжения на трансформаторы с литой изоляцией ЗНОЛП-35 и ТОЛ-35 ПСТ 35/10 Маяковская</t>
  </si>
  <si>
    <t>Замена маслонаполненных измерительных трансформаторов тока и напряжения на трансформаторы с литой изоляцией ЗНОЛП-35 и ТОЛ-35 ПСТ 35/10 Молодежная</t>
  </si>
  <si>
    <t xml:space="preserve">Замена маслонаполненных измерительных трансформаторов тока и напряжения на трансформаторы с литой изоляцией ЗНОЛП-35 и ТОЛ-35 ПСТ 35/10 Крыловка </t>
  </si>
  <si>
    <t>Замена маслонаполненных измерительных трансформаторов тока и напряжения на трансформаторы с литой изоляцией ЗНОЛП-35 и ТОЛ-35 ПСТ 35/10 Лесная</t>
  </si>
  <si>
    <t>Замена маслонаполненных измерительных трансформаторов тока и напряжения на трансформаторы с литой изоляцией ЗНОЛП-35 и ТОЛ-35 ПСТ 35/10 Севастопольская</t>
  </si>
  <si>
    <t>Замена маслонаполненных измерительных трансформаторов тока и напряжения на трансформаторы с литой изоляцией ЗНОЛП-35 и ТОЛ-35 ПСТ 35/10 Комаровская</t>
  </si>
  <si>
    <t>28</t>
  </si>
  <si>
    <t>Замена измерительных трансформаторов тока 10 кВ типа ТОЛ 10 на ПСТ 35/10 Бестюба</t>
  </si>
  <si>
    <t>Замена измерительных трансформаторов тока 10 кВ типа ТОЛ 10 на ПСТ 35/10 Баганалы</t>
  </si>
  <si>
    <t>Замена измерительных трансформаторов тока 10 кВ типа ТОЛ 10 на ПСТ 35/10 Барвиновка</t>
  </si>
  <si>
    <t>Замена измерительных трансформаторов тока 10 кВ типа ТОЛ 10 на ПСТ 35/10 Белозерка</t>
  </si>
  <si>
    <t>Замена измерительных трансформаторов тока 10 кВ типа ТОЛ 10 на ПСТ 35/10 Б Веселый Подол</t>
  </si>
  <si>
    <t>Замена измерительных трансформаторов тока 10 кВ типа ТОЛ 10 на ПСТ 35/10 Владыкина</t>
  </si>
  <si>
    <t>Замена измерительных трансформаторов тока 10 кВ типа ТОЛ 10 на ПСТ 35/10 Джамбул</t>
  </si>
  <si>
    <t>Замена измерительных трансформаторов тока 10 кВ типа ТОЛ 10 на ПСТ 35/10 Киевская</t>
  </si>
  <si>
    <t>Замена измерительных трансформаторов тока 10 кВ типа ТОЛ 10 на ПСТ 35/10 Краснодон</t>
  </si>
  <si>
    <t>Замена измерительных трансформаторов тока 10 кВ типа ТОЛ 10 на ПСТ 35/10 Майская</t>
  </si>
  <si>
    <t>Замена измерительных трансформаторов тока 10 кВ типа ТОЛ 10 на ПСТ 35/10 Маяк</t>
  </si>
  <si>
    <t>Замена измерительных трансформаторов тока 10 кВ типа ТОЛ 10 на ПСТ 35/10 Мирная</t>
  </si>
  <si>
    <t>Замена измерительных трансформаторов тока 10 кВ типа ТОЛ 10 на ПСТ 35/10 Заречная (ОПХ)</t>
  </si>
  <si>
    <t>Замена измерительных трансформаторов тока 10 кВ типа ТОЛ 10 на ПСТ 35/10 Ново- Шумная</t>
  </si>
  <si>
    <t>Замена измерительных трансформаторов тока 10 кВ типа ТОЛ 10 на ПСТ 35/10 Раздольная</t>
  </si>
  <si>
    <t>Замена измерительных трансформаторов тока 10 кВ типа ТОЛ 10 на ПСТ 35/10 Федоровка</t>
  </si>
  <si>
    <t>Замена измерительных трансформаторов тока 10 кВ типа ТОЛ 10 на ПСТ 35/10 Шолаксай</t>
  </si>
  <si>
    <t>Замена измерительных трансформаторов тока 10 кВ типа ТОЛ 10 на ПСТ 35/10 Юго-Западная</t>
  </si>
  <si>
    <t>Замена измерительных трансформаторов тока 10 кВ типа ТОЛ 10 на ПСТ 35/10 Аулиеколь (Семиозерная)</t>
  </si>
  <si>
    <t>29</t>
  </si>
  <si>
    <t>Реконструкция ПСТ 35/10 "Александровка"</t>
  </si>
  <si>
    <t>30</t>
  </si>
  <si>
    <t>Реконструкция ПСТ 35/10 "Пешковка"</t>
  </si>
  <si>
    <t>31</t>
  </si>
  <si>
    <t>Реконструкция ПСТ 35/10 "Красный Октябрь"</t>
  </si>
  <si>
    <t>32</t>
  </si>
  <si>
    <t>Реконструкция ПСТ 35/10 "Дамды"</t>
  </si>
  <si>
    <t>33</t>
  </si>
  <si>
    <t>Реконструкция ПСТ 110/35/10 "Семилетка"</t>
  </si>
  <si>
    <t>34</t>
  </si>
  <si>
    <t>Реконструкция ПСТ 35/10 "Лесная" (Караб.ЛПУ)</t>
  </si>
  <si>
    <t>35</t>
  </si>
  <si>
    <t>Реконструкция ПСТ 110/35/10 "Камышное"</t>
  </si>
  <si>
    <t>36</t>
  </si>
  <si>
    <t>Реконструкция ПСТ 110/35/10 "Святогорка-Карасу(Восток)"</t>
  </si>
  <si>
    <t>37</t>
  </si>
  <si>
    <r>
      <t xml:space="preserve">Реконструкция освещения ПС, замена светильников с газоразрядными лампами накаливания на </t>
    </r>
    <r>
      <rPr>
        <b/>
        <sz val="12"/>
        <color indexed="8"/>
        <rFont val="Times New Roman"/>
        <family val="1"/>
      </rPr>
      <t>светодиодные светильники</t>
    </r>
  </si>
  <si>
    <t>38</t>
  </si>
  <si>
    <t>Модернизация оборудования СДТУ</t>
  </si>
  <si>
    <t>Оборудование СДТУ ПСТ 110/10 кВ  "Владимировка"</t>
  </si>
  <si>
    <t>Оборудование СДТУ ПСТ 110/10 кВ  "Юго-Западная"</t>
  </si>
  <si>
    <t>Оборудование СДТУ ПСТ 110/10 кВ  "Боровская"</t>
  </si>
  <si>
    <t>Оборудование СДТУ ПСТ 110/10 кВ  "Южная"</t>
  </si>
  <si>
    <t>Оборудование СДТУ ПСТ 35/10 кВ "Уркашская"</t>
  </si>
  <si>
    <t>Оборудование СДТУ ПСТ 35/6 кВ  "Гидроузел"</t>
  </si>
  <si>
    <t>39</t>
  </si>
  <si>
    <t>Модернизация оборудования РЗА (замена датчиков ТИ)</t>
  </si>
  <si>
    <t>Оборудование РЗА  ПСТ 35/10 кВ  "Заводская"</t>
  </si>
  <si>
    <t>Оборудование РЗА ПСТ 110/10 кВ  "Успеновка"</t>
  </si>
  <si>
    <t>Оборудование РЗА ПСТ 110/10 кВ "Глебовка"</t>
  </si>
  <si>
    <t>Оборудование РЗА ПСТ 110/35/10 кВ  "Боровская"</t>
  </si>
  <si>
    <t>Оборудование РЗА ПСТ 110/35/10 кВ  "Комсомолец"</t>
  </si>
  <si>
    <t>Оборудование РЗА ПСТ 110/35/10 кВ "Жаилма"</t>
  </si>
  <si>
    <t>Оборудование РЗА ПСТ 110/35/10 кВ "Орджоникидзе"</t>
  </si>
  <si>
    <t>Оборудование РЗА ПСТ 110/35/10 кВ "Святогорка"</t>
  </si>
  <si>
    <t>Оборудование РЗА ПСТ 110/35/10 кВ "Тарановка"</t>
  </si>
  <si>
    <t>Оборудование РЗА ПСТ 110/35/10 кВ "Урицк"</t>
  </si>
  <si>
    <t>Оборудование РЗА ПСТ 220/110/35/10 кВ  "Ленинская"</t>
  </si>
  <si>
    <t>Оборудование РЗА ПСТ 220/110/35/10 кВ  "Приуральская"</t>
  </si>
  <si>
    <t>Оборудование РЗА ПСТ 35/10 кВ "Урожайная"</t>
  </si>
  <si>
    <t>2.1</t>
  </si>
  <si>
    <t>Реконструкция ЛЭП-35 кВ "Пионерская- Сосновый бор -Б.Чураковка-Свердловка"</t>
  </si>
  <si>
    <t>2.2</t>
  </si>
  <si>
    <t>Реконструкция ВЛ-35 кВ "Челгаши - Жекеколь" (вынос из озера участка 340-344)</t>
  </si>
  <si>
    <t>0,5 км</t>
  </si>
  <si>
    <t xml:space="preserve">ОПУ </t>
  </si>
  <si>
    <t>Ремонт помещений СБК</t>
  </si>
  <si>
    <t>Система отопления ЛЭПБ</t>
  </si>
  <si>
    <t>Ремонт стоит части ПСТ Сосновый бор</t>
  </si>
  <si>
    <t>Установка пласт окон  в СБК Федоровка</t>
  </si>
  <si>
    <t>Установка УПТВ-3-35 для поверки измерительных трансформаторов напряжения</t>
  </si>
  <si>
    <t>Замена индукционных счетчиков электроэнергии на электронные</t>
  </si>
  <si>
    <t>Установка  счетчиков с регистром памяти и модемов</t>
  </si>
  <si>
    <t xml:space="preserve">Приобретение мегаомметров </t>
  </si>
  <si>
    <t>Высотомер ультразвуковой измеритель расстояния ДАЛЬ-2</t>
  </si>
  <si>
    <t>РРЛ ЛАЗ МРЭТ - ЛАЗ КРДЦ</t>
  </si>
  <si>
    <t>Приобретение телефонных аппаратов</t>
  </si>
  <si>
    <t>Приобретение IP-телефонов</t>
  </si>
  <si>
    <t xml:space="preserve">POS -терминал PAX D210 NORD </t>
  </si>
  <si>
    <t>Мост переменного тока СА7100-3</t>
  </si>
  <si>
    <t>Радиостанция KENWOOD TK7302Н Р/ст моб/стац 136-174МГц, 45Вт,16 каналов, КМС-30</t>
  </si>
  <si>
    <t>Оснащение рабочих мест</t>
  </si>
  <si>
    <t>Chevrolet NIVA</t>
  </si>
  <si>
    <t>УАЗ- 220695</t>
  </si>
  <si>
    <t>УАЗ-374195</t>
  </si>
  <si>
    <t>УАЗ -3163-5184</t>
  </si>
  <si>
    <t>УАЗ -3163-5285</t>
  </si>
  <si>
    <t>Приобретение и модернизация  оргтехники</t>
  </si>
  <si>
    <t>Охранная  и пожарная сигнализация ПС</t>
  </si>
  <si>
    <t>Система охр.сигнализ на ПС Ульяновка</t>
  </si>
  <si>
    <t>Система охранной сигнализации Маслохозяйсто</t>
  </si>
  <si>
    <t>Охранная сигнализация ПС "Мичурина"</t>
  </si>
  <si>
    <t>Сигнализация  охранная светозвуковая на ПСТ 110/10 кВ "Ершовская"</t>
  </si>
  <si>
    <t>Сигнализация  охранная светозвуковая на ПСТ 110/35/10 кВ "Аксуат"</t>
  </si>
  <si>
    <t>Сигнализация  охранная светозвуковая на ПСТ 35/10 кВ "Белоглинка"</t>
  </si>
  <si>
    <t>Сигнализация  охранная светозвуковая на ПСТ 35/10 кВ "Пионерская"</t>
  </si>
  <si>
    <t>Сигнализация  охранная светозвуковая пункта связи  ПСТ Перцевка</t>
  </si>
  <si>
    <t>Система охранной сигнализации на монтерском пункте и ПС 35/10 кВ "Димитрово"</t>
  </si>
  <si>
    <t>Сигнализация противопожарная в гаражах автомашин</t>
  </si>
  <si>
    <t>Система видеонаблюдения Маслохозяйсто</t>
  </si>
  <si>
    <t>Система видеонаблюдения Ульяновка</t>
  </si>
  <si>
    <t>Система видеонаблюдения  на ПС "Мичурина"</t>
  </si>
  <si>
    <t>Система видеонаблюдения на территории МРЭТ</t>
  </si>
  <si>
    <t>Система видеонаблюдения "Радиомост-15"</t>
  </si>
  <si>
    <t>Видеокамера на ПС РП-12</t>
  </si>
  <si>
    <t>Капитальный ремонт автотехники, приводящий к увеличению их стоимости</t>
  </si>
  <si>
    <t>Автобус Кавз 3976 Р579СР Н777051</t>
  </si>
  <si>
    <t>Автомашина МАЗ 5337 Р842СР Н777134</t>
  </si>
  <si>
    <t>Автомобиль  ГАЗ  66 11 Р290BY Н777080</t>
  </si>
  <si>
    <t>Автомобиль Зил 131 Р827СР Н777126</t>
  </si>
  <si>
    <t>Автомобиль Зил 131 Р850СР Н777125</t>
  </si>
  <si>
    <t>Автомобиль Зил 131 С P277BY Н777124</t>
  </si>
  <si>
    <t>Автомобиль ГАЗ 53 12 Агп 1802 Р853СР Н777059</t>
  </si>
  <si>
    <t>Автомобиль УРАЛ 4320 10 Р837СР Н777101</t>
  </si>
  <si>
    <t>Электротехническая лаборатория Егерь ПАРМ на шасси ГАЗ-33088</t>
  </si>
  <si>
    <t>Всего 2019 год :</t>
  </si>
  <si>
    <t>Кол-во в натуральном выражении</t>
  </si>
  <si>
    <t xml:space="preserve">Сумма инвестиций, тыс. тенге </t>
  </si>
  <si>
    <t>о сопоставлении фактических показателей исполнения инвестиционной программы с показателями, утвержденными в инвестиционной программе 2019 года</t>
  </si>
  <si>
    <t>Информация о плановых и фактических объемах предоставления регулируемых услуг (товаров, работ)</t>
  </si>
  <si>
    <t>Отчет о прибылях и убытках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</si>
  <si>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</si>
  <si>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</si>
  <si>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</si>
  <si>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Коли-чес-тво в натуральных показателях</t>
  </si>
  <si>
    <t>ОТЧЕТ  об исполнении инвестиционной программы  за 2019 год  субъекта естественной монополии ТОО "Межрегионэнерготранзит"</t>
  </si>
  <si>
    <t>Вид деятельности: передача электрической энергии</t>
  </si>
  <si>
    <t>Информация о фактических условиях и размерах  финансирования инвестиционной программы , тыс. тенге</t>
  </si>
  <si>
    <r>
      <t xml:space="preserve">Реконструкция ПС-35/6 кВ </t>
    </r>
    <r>
      <rPr>
        <sz val="8"/>
        <color indexed="8"/>
        <rFont val="Times New Roman"/>
        <family val="1"/>
      </rPr>
      <t xml:space="preserve">"Прибрежная" </t>
    </r>
  </si>
  <si>
    <t>Всего 2019 год:</t>
  </si>
  <si>
    <t xml:space="preserve">2019 год </t>
  </si>
  <si>
    <t>компл</t>
  </si>
  <si>
    <t>Замена маслонаполненных вводов 110 кВ на вводы с твердой изоляцией (Успеновка,  Урицк)</t>
  </si>
  <si>
    <t>Замена конденсаторных вводов 35 кВ на МВ-35 кВ</t>
  </si>
  <si>
    <t>Замена измерительных трансформаторов тока 10 кВ типа ТОЛ 10</t>
  </si>
  <si>
    <t>Реконструкция освещения ПС, замена светильников с газоразрядными лампами накаливания на светодиодные светильники</t>
  </si>
  <si>
    <t xml:space="preserve"> компл</t>
  </si>
  <si>
    <t>Ремонт строительной  части ПСТ Сосновый бор</t>
  </si>
  <si>
    <t>за счет увеличения заработной платы</t>
  </si>
  <si>
    <t>за счет увеличения заработной платы и материалов</t>
  </si>
  <si>
    <t>22 аварийных отключений, рост в 1,8 раза</t>
  </si>
  <si>
    <t>Из них 20 случаев связано со стихийными воздействиями</t>
  </si>
  <si>
    <t>В связи с производственной необходимостью, из-за выхода из строя</t>
  </si>
  <si>
    <t>За счет увеличения</t>
  </si>
  <si>
    <t>В связи с получением дополнительного дохода</t>
  </si>
  <si>
    <t>в проекте стоимость 134 счетчиков указана с ошибкой</t>
  </si>
  <si>
    <r>
      <t xml:space="preserve">Реконструкция ПС-35/6 кВ </t>
    </r>
    <r>
      <rPr>
        <sz val="12"/>
        <color indexed="8"/>
        <rFont val="Times New Roman"/>
        <family val="1"/>
      </rPr>
      <t xml:space="preserve">"Прибрежная" </t>
    </r>
  </si>
  <si>
    <r>
      <t xml:space="preserve">Замена маслонаполненных </t>
    </r>
    <r>
      <rPr>
        <b/>
        <sz val="12"/>
        <rFont val="Times New Roman"/>
        <family val="1"/>
      </rPr>
      <t xml:space="preserve">вводов 110 кВ </t>
    </r>
    <r>
      <rPr>
        <sz val="12"/>
        <rFont val="Times New Roman"/>
        <family val="1"/>
      </rPr>
      <t>на вводы с твердой изоляцией (Успеновка,  Урицк)</t>
    </r>
  </si>
  <si>
    <r>
      <t xml:space="preserve">Замена конденсаторных </t>
    </r>
    <r>
      <rPr>
        <b/>
        <sz val="12"/>
        <rFont val="Times New Roman"/>
        <family val="1"/>
      </rPr>
      <t>вводов 35 кВ</t>
    </r>
    <r>
      <rPr>
        <sz val="12"/>
        <rFont val="Times New Roman"/>
        <family val="1"/>
      </rPr>
      <t xml:space="preserve"> на МВ-35 кВ</t>
    </r>
  </si>
  <si>
    <r>
      <t>Замена измерительных трансформаторов тока 10 кВ типа</t>
    </r>
    <r>
      <rPr>
        <b/>
        <sz val="12"/>
        <rFont val="Times New Roman"/>
        <family val="1"/>
      </rPr>
      <t xml:space="preserve"> ТОЛ 10</t>
    </r>
  </si>
  <si>
    <t>доп работы</t>
  </si>
  <si>
    <t xml:space="preserve">за счет увеличения общей стоимости электронных счетчиков </t>
  </si>
  <si>
    <t>за счет доп дохода приобретена мебель</t>
  </si>
  <si>
    <t>за счет доп дохода улучшена комплектация  и комфортность</t>
  </si>
  <si>
    <t>за счет доп дохода увеличен объем</t>
  </si>
  <si>
    <t>за счет доп дохода увеличена комплектация</t>
  </si>
  <si>
    <t>Приложение 1 (форма 21)</t>
  </si>
  <si>
    <t xml:space="preserve">к правилам формирования тарифов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</si>
</sst>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"/>
    <numFmt numFmtId="180" formatCode="#,##0.00000"/>
    <numFmt numFmtId="181" formatCode="#,##0.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48"/>
      <name val="Times New Roman"/>
      <family val="1"/>
    </font>
    <font>
      <b/>
      <sz val="8"/>
      <color indexed="4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7" fillId="0" borderId="0" xfId="15" applyNumberFormat="1" applyFont="1" applyFill="1" applyAlignment="1">
      <alignment vertical="center" wrapText="1"/>
      <protection/>
    </xf>
    <xf numFmtId="0" fontId="7" fillId="0" borderId="0" xfId="15" applyNumberFormat="1" applyFont="1" applyFill="1" applyAlignment="1">
      <alignment horizontal="center" vertical="center" wrapText="1"/>
      <protection/>
    </xf>
    <xf numFmtId="0" fontId="7" fillId="0" borderId="0" xfId="15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" fontId="7" fillId="33" borderId="10" xfId="15" applyNumberFormat="1" applyFont="1" applyFill="1" applyBorder="1" applyAlignment="1">
      <alignment vertical="center" wrapText="1"/>
      <protection/>
    </xf>
    <xf numFmtId="4" fontId="7" fillId="0" borderId="10" xfId="15" applyNumberFormat="1" applyFont="1" applyFill="1" applyBorder="1" applyAlignment="1">
      <alignment horizontal="right" vertical="center" wrapText="1"/>
      <protection/>
    </xf>
    <xf numFmtId="4" fontId="7" fillId="0" borderId="10" xfId="15" applyNumberFormat="1" applyFont="1" applyFill="1" applyBorder="1" applyAlignment="1">
      <alignment vertical="center" wrapText="1"/>
      <protection/>
    </xf>
    <xf numFmtId="4" fontId="7" fillId="34" borderId="10" xfId="15" applyNumberFormat="1" applyFont="1" applyFill="1" applyBorder="1" applyAlignment="1">
      <alignment vertical="center" wrapText="1"/>
      <protection/>
    </xf>
    <xf numFmtId="177" fontId="7" fillId="0" borderId="10" xfId="15" applyNumberFormat="1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3" fontId="7" fillId="0" borderId="10" xfId="15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15" applyNumberFormat="1" applyFont="1" applyFill="1" applyAlignment="1">
      <alignment horizontal="right" vertical="center" wrapText="1"/>
      <protection/>
    </xf>
    <xf numFmtId="4" fontId="8" fillId="0" borderId="0" xfId="0" applyNumberFormat="1" applyFont="1" applyFill="1" applyAlignment="1">
      <alignment vertical="center"/>
    </xf>
    <xf numFmtId="3" fontId="7" fillId="35" borderId="10" xfId="15" applyNumberFormat="1" applyFont="1" applyFill="1" applyBorder="1" applyAlignment="1">
      <alignment vertical="center" wrapText="1"/>
      <protection/>
    </xf>
    <xf numFmtId="0" fontId="9" fillId="35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5" borderId="10" xfId="55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>
      <alignment vertical="center"/>
    </xf>
    <xf numFmtId="0" fontId="12" fillId="35" borderId="10" xfId="0" applyFont="1" applyFill="1" applyBorder="1" applyAlignment="1">
      <alignment vertical="center" wrapText="1"/>
    </xf>
    <xf numFmtId="9" fontId="8" fillId="0" borderId="10" xfId="0" applyNumberFormat="1" applyFont="1" applyFill="1" applyBorder="1" applyAlignment="1">
      <alignment horizontal="left" vertical="center"/>
    </xf>
    <xf numFmtId="4" fontId="8" fillId="36" borderId="10" xfId="0" applyNumberFormat="1" applyFont="1" applyFill="1" applyBorder="1" applyAlignment="1">
      <alignment horizontal="right" vertical="center"/>
    </xf>
    <xf numFmtId="4" fontId="8" fillId="36" borderId="10" xfId="54" applyNumberFormat="1" applyFont="1" applyFill="1" applyBorder="1" applyAlignment="1">
      <alignment vertical="center"/>
      <protection/>
    </xf>
    <xf numFmtId="0" fontId="12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4" fontId="11" fillId="36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36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vertical="center" wrapText="1"/>
    </xf>
    <xf numFmtId="49" fontId="11" fillId="35" borderId="10" xfId="55" applyNumberFormat="1" applyFont="1" applyFill="1" applyBorder="1" applyAlignment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11" fillId="35" borderId="10" xfId="55" applyFont="1" applyFill="1" applyBorder="1" applyAlignment="1">
      <alignment vertical="center" wrapText="1"/>
      <protection/>
    </xf>
    <xf numFmtId="4" fontId="11" fillId="36" borderId="10" xfId="0" applyNumberFormat="1" applyFont="1" applyFill="1" applyBorder="1" applyAlignment="1">
      <alignment vertical="center"/>
    </xf>
    <xf numFmtId="0" fontId="11" fillId="0" borderId="10" xfId="5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11" fillId="0" borderId="0" xfId="0" applyNumberFormat="1" applyFont="1" applyFill="1" applyAlignment="1">
      <alignment vertical="center"/>
    </xf>
    <xf numFmtId="0" fontId="8" fillId="35" borderId="11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49" fontId="4" fillId="35" borderId="0" xfId="0" applyNumberFormat="1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5" borderId="10" xfId="0" applyFont="1" applyFill="1" applyBorder="1" applyAlignment="1">
      <alignment vertical="center"/>
    </xf>
    <xf numFmtId="4" fontId="4" fillId="35" borderId="0" xfId="0" applyNumberFormat="1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 horizontal="left" vertical="center" wrapText="1"/>
    </xf>
    <xf numFmtId="4" fontId="4" fillId="3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3" fontId="12" fillId="35" borderId="10" xfId="54" applyNumberFormat="1" applyFont="1" applyFill="1" applyBorder="1" applyAlignment="1">
      <alignment horizontal="right" vertical="center"/>
      <protection/>
    </xf>
    <xf numFmtId="0" fontId="8" fillId="35" borderId="10" xfId="0" applyFont="1" applyFill="1" applyBorder="1" applyAlignment="1">
      <alignment horizontal="right" vertical="center"/>
    </xf>
    <xf numFmtId="0" fontId="12" fillId="35" borderId="1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right" vertical="center"/>
    </xf>
    <xf numFmtId="176" fontId="12" fillId="35" borderId="10" xfId="54" applyNumberFormat="1" applyFont="1" applyFill="1" applyBorder="1" applyAlignment="1">
      <alignment horizontal="right" vertical="center"/>
      <protection/>
    </xf>
    <xf numFmtId="176" fontId="8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0" fontId="5" fillId="35" borderId="0" xfId="0" applyFont="1" applyFill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4" fontId="5" fillId="35" borderId="10" xfId="0" applyNumberFormat="1" applyFont="1" applyFill="1" applyBorder="1" applyAlignment="1">
      <alignment horizontal="right"/>
    </xf>
    <xf numFmtId="3" fontId="7" fillId="35" borderId="10" xfId="54" applyNumberFormat="1" applyFont="1" applyFill="1" applyBorder="1" applyAlignment="1">
      <alignment horizontal="right" vertical="center"/>
      <protection/>
    </xf>
    <xf numFmtId="4" fontId="7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55" applyFont="1" applyFill="1" applyBorder="1" applyAlignment="1">
      <alignment horizontal="left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right" vertical="center"/>
    </xf>
    <xf numFmtId="4" fontId="18" fillId="35" borderId="10" xfId="0" applyNumberFormat="1" applyFont="1" applyFill="1" applyBorder="1" applyAlignment="1">
      <alignment vertical="center"/>
    </xf>
    <xf numFmtId="4" fontId="17" fillId="35" borderId="10" xfId="0" applyNumberFormat="1" applyFont="1" applyFill="1" applyBorder="1" applyAlignment="1">
      <alignment vertical="center"/>
    </xf>
    <xf numFmtId="3" fontId="18" fillId="35" borderId="10" xfId="0" applyNumberFormat="1" applyFont="1" applyFill="1" applyBorder="1" applyAlignment="1">
      <alignment vertical="center"/>
    </xf>
    <xf numFmtId="0" fontId="1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left" vertical="center" wrapText="1"/>
    </xf>
    <xf numFmtId="4" fontId="56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4" fontId="5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3" fontId="17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/>
    </xf>
    <xf numFmtId="3" fontId="17" fillId="35" borderId="10" xfId="0" applyNumberFormat="1" applyFont="1" applyFill="1" applyBorder="1" applyAlignment="1">
      <alignment horizontal="right" vertical="center"/>
    </xf>
    <xf numFmtId="49" fontId="5" fillId="35" borderId="10" xfId="0" applyNumberFormat="1" applyFont="1" applyFill="1" applyBorder="1" applyAlignment="1">
      <alignment horizontal="center"/>
    </xf>
    <xf numFmtId="4" fontId="17" fillId="35" borderId="10" xfId="0" applyNumberFormat="1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 vertical="center"/>
    </xf>
    <xf numFmtId="0" fontId="5" fillId="35" borderId="0" xfId="0" applyFont="1" applyFill="1" applyAlignment="1">
      <alignment vertical="center" wrapText="1"/>
    </xf>
    <xf numFmtId="0" fontId="5" fillId="35" borderId="13" xfId="0" applyFont="1" applyFill="1" applyBorder="1" applyAlignment="1">
      <alignment vertical="center" wrapText="1"/>
    </xf>
    <xf numFmtId="4" fontId="4" fillId="35" borderId="0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3" fontId="18" fillId="35" borderId="10" xfId="0" applyNumberFormat="1" applyFont="1" applyFill="1" applyBorder="1" applyAlignment="1">
      <alignment horizontal="right" vertical="center"/>
    </xf>
    <xf numFmtId="49" fontId="17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/>
    </xf>
    <xf numFmtId="0" fontId="57" fillId="0" borderId="10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4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4" fillId="35" borderId="0" xfId="0" applyFont="1" applyFill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7" fillId="0" borderId="10" xfId="15" applyNumberFormat="1" applyFont="1" applyFill="1" applyBorder="1" applyAlignment="1">
      <alignment horizontal="center" vertical="center" wrapText="1"/>
      <protection/>
    </xf>
    <xf numFmtId="0" fontId="7" fillId="0" borderId="14" xfId="15" applyNumberFormat="1" applyFont="1" applyFill="1" applyBorder="1" applyAlignment="1">
      <alignment horizontal="center" vertical="center" wrapText="1"/>
      <protection/>
    </xf>
    <xf numFmtId="0" fontId="7" fillId="0" borderId="11" xfId="15" applyNumberFormat="1" applyFont="1" applyFill="1" applyBorder="1" applyAlignment="1">
      <alignment horizontal="center" vertical="center" wrapText="1"/>
      <protection/>
    </xf>
    <xf numFmtId="0" fontId="7" fillId="0" borderId="0" xfId="15" applyNumberFormat="1" applyFont="1" applyFill="1" applyAlignment="1">
      <alignment horizontal="left" vertical="center" wrapText="1"/>
      <protection/>
    </xf>
    <xf numFmtId="0" fontId="7" fillId="0" borderId="0" xfId="15" applyNumberFormat="1" applyFont="1" applyFill="1" applyAlignment="1">
      <alignment vertical="center" wrapText="1"/>
      <protection/>
    </xf>
    <xf numFmtId="0" fontId="6" fillId="0" borderId="0" xfId="15" applyNumberFormat="1" applyFont="1" applyFill="1" applyAlignment="1">
      <alignment horizontal="center" vertical="center" wrapText="1"/>
      <protection/>
    </xf>
    <xf numFmtId="0" fontId="7" fillId="0" borderId="0" xfId="15" applyNumberFormat="1" applyFont="1" applyFill="1" applyAlignment="1">
      <alignment horizontal="center" vertical="center" wrapText="1"/>
      <protection/>
    </xf>
    <xf numFmtId="176" fontId="5" fillId="35" borderId="10" xfId="0" applyNumberFormat="1" applyFont="1" applyFill="1" applyBorder="1" applyAlignment="1">
      <alignment vertical="center"/>
    </xf>
  </cellXfs>
  <cellStyles count="52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1"/>
  <sheetViews>
    <sheetView showZeros="0" zoomScalePageLayoutView="0" workbookViewId="0" topLeftCell="D64">
      <selection activeCell="L78" sqref="L78"/>
    </sheetView>
  </sheetViews>
  <sheetFormatPr defaultColWidth="9.140625" defaultRowHeight="18.75" customHeight="1" outlineLevelRow="1" outlineLevelCol="1"/>
  <cols>
    <col min="1" max="1" width="4.00390625" style="19" customWidth="1"/>
    <col min="2" max="2" width="5.421875" style="19" customWidth="1"/>
    <col min="3" max="3" width="33.8515625" style="60" customWidth="1"/>
    <col min="4" max="4" width="5.7109375" style="61" customWidth="1"/>
    <col min="5" max="5" width="4.57421875" style="62" customWidth="1" outlineLevel="1"/>
    <col min="6" max="6" width="4.28125" style="62" customWidth="1" outlineLevel="1"/>
    <col min="7" max="7" width="7.00390625" style="62" customWidth="1" outlineLevel="1"/>
    <col min="8" max="8" width="9.140625" style="62" customWidth="1" outlineLevel="1"/>
    <col min="9" max="9" width="8.28125" style="16" customWidth="1"/>
    <col min="10" max="10" width="8.7109375" style="19" customWidth="1"/>
    <col min="11" max="11" width="7.28125" style="19" customWidth="1"/>
    <col min="12" max="12" width="26.8515625" style="19" customWidth="1"/>
    <col min="13" max="13" width="7.8515625" style="19" customWidth="1"/>
    <col min="14" max="15" width="4.28125" style="19" customWidth="1"/>
    <col min="16" max="16" width="4.00390625" style="19" customWidth="1"/>
    <col min="17" max="17" width="5.00390625" style="19" customWidth="1"/>
    <col min="18" max="19" width="5.57421875" style="19" customWidth="1"/>
    <col min="20" max="20" width="4.8515625" style="19" customWidth="1"/>
    <col min="21" max="22" width="4.28125" style="19" customWidth="1"/>
    <col min="23" max="23" width="7.00390625" style="19" customWidth="1"/>
    <col min="24" max="24" width="6.7109375" style="20" customWidth="1"/>
    <col min="25" max="25" width="7.7109375" style="19" customWidth="1"/>
    <col min="26" max="26" width="6.7109375" style="19" customWidth="1"/>
    <col min="27" max="27" width="9.140625" style="1" customWidth="1"/>
    <col min="28" max="16384" width="9.140625" style="19" customWidth="1"/>
  </cols>
  <sheetData>
    <row r="1" spans="3:27" ht="18.75" customHeight="1">
      <c r="C1" s="180"/>
      <c r="D1" s="180"/>
      <c r="E1" s="180"/>
      <c r="F1" s="180"/>
      <c r="G1" s="180"/>
      <c r="H1" s="180"/>
      <c r="I1" s="180"/>
      <c r="V1" s="19" t="s">
        <v>331</v>
      </c>
      <c r="AA1" s="19"/>
    </row>
    <row r="2" spans="3:27" ht="18.75" customHeight="1">
      <c r="C2" s="180"/>
      <c r="D2" s="180"/>
      <c r="E2" s="180"/>
      <c r="F2" s="180"/>
      <c r="G2" s="180"/>
      <c r="H2" s="180"/>
      <c r="I2" s="180"/>
      <c r="V2" s="19" t="s">
        <v>332</v>
      </c>
      <c r="AA2" s="19"/>
    </row>
    <row r="3" spans="1:27" ht="18.75" customHeight="1">
      <c r="A3" s="180" t="s">
        <v>300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9"/>
    </row>
    <row r="4" spans="1:27" ht="18.75" customHeight="1">
      <c r="A4" s="181" t="s">
        <v>301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9"/>
    </row>
    <row r="5" spans="1:27" ht="40.5" customHeight="1">
      <c r="A5" s="179" t="s">
        <v>11</v>
      </c>
      <c r="B5" s="179" t="s">
        <v>294</v>
      </c>
      <c r="C5" s="179"/>
      <c r="D5" s="179"/>
      <c r="E5" s="179"/>
      <c r="F5" s="179"/>
      <c r="G5" s="179"/>
      <c r="H5" s="171" t="s">
        <v>295</v>
      </c>
      <c r="I5" s="171" t="s">
        <v>21</v>
      </c>
      <c r="J5" s="171"/>
      <c r="K5" s="171"/>
      <c r="L5" s="171"/>
      <c r="M5" s="170" t="s">
        <v>302</v>
      </c>
      <c r="N5" s="170"/>
      <c r="O5" s="170"/>
      <c r="P5" s="170"/>
      <c r="Q5" s="170" t="s">
        <v>296</v>
      </c>
      <c r="R5" s="170"/>
      <c r="S5" s="170"/>
      <c r="T5" s="170"/>
      <c r="U5" s="170"/>
      <c r="V5" s="170"/>
      <c r="W5" s="170"/>
      <c r="X5" s="170"/>
      <c r="Y5" s="170" t="s">
        <v>297</v>
      </c>
      <c r="Z5" s="170" t="s">
        <v>298</v>
      </c>
      <c r="AA5" s="19"/>
    </row>
    <row r="6" spans="1:27" ht="81.75" customHeight="1">
      <c r="A6" s="179"/>
      <c r="B6" s="170" t="s">
        <v>101</v>
      </c>
      <c r="C6" s="170" t="s">
        <v>0</v>
      </c>
      <c r="D6" s="170" t="s">
        <v>15</v>
      </c>
      <c r="E6" s="171" t="s">
        <v>299</v>
      </c>
      <c r="F6" s="171"/>
      <c r="G6" s="171" t="s">
        <v>22</v>
      </c>
      <c r="H6" s="171"/>
      <c r="I6" s="171"/>
      <c r="J6" s="171"/>
      <c r="K6" s="171"/>
      <c r="L6" s="171"/>
      <c r="M6" s="179" t="s">
        <v>18</v>
      </c>
      <c r="N6" s="179"/>
      <c r="O6" s="170" t="s">
        <v>19</v>
      </c>
      <c r="P6" s="170" t="s">
        <v>45</v>
      </c>
      <c r="Q6" s="170" t="s">
        <v>79</v>
      </c>
      <c r="R6" s="170"/>
      <c r="S6" s="170" t="s">
        <v>80</v>
      </c>
      <c r="T6" s="170"/>
      <c r="U6" s="170" t="s">
        <v>81</v>
      </c>
      <c r="V6" s="170"/>
      <c r="W6" s="170" t="s">
        <v>82</v>
      </c>
      <c r="X6" s="170"/>
      <c r="Y6" s="170"/>
      <c r="Z6" s="170"/>
      <c r="AA6" s="19"/>
    </row>
    <row r="7" spans="1:27" ht="64.5" customHeight="1">
      <c r="A7" s="179"/>
      <c r="B7" s="170"/>
      <c r="C7" s="170"/>
      <c r="D7" s="170"/>
      <c r="E7" s="22" t="s">
        <v>13</v>
      </c>
      <c r="F7" s="22" t="s">
        <v>14</v>
      </c>
      <c r="G7" s="171"/>
      <c r="H7" s="171"/>
      <c r="I7" s="22" t="s">
        <v>13</v>
      </c>
      <c r="J7" s="22" t="s">
        <v>14</v>
      </c>
      <c r="K7" s="24" t="s">
        <v>5</v>
      </c>
      <c r="L7" s="22" t="s">
        <v>17</v>
      </c>
      <c r="M7" s="22" t="s">
        <v>44</v>
      </c>
      <c r="N7" s="22" t="s">
        <v>9</v>
      </c>
      <c r="O7" s="170"/>
      <c r="P7" s="170"/>
      <c r="Q7" s="23" t="s">
        <v>83</v>
      </c>
      <c r="R7" s="23" t="s">
        <v>84</v>
      </c>
      <c r="S7" s="23" t="s">
        <v>83</v>
      </c>
      <c r="T7" s="23" t="s">
        <v>84</v>
      </c>
      <c r="U7" s="21" t="s">
        <v>85</v>
      </c>
      <c r="V7" s="21" t="s">
        <v>86</v>
      </c>
      <c r="W7" s="23" t="s">
        <v>83</v>
      </c>
      <c r="X7" s="25" t="s">
        <v>84</v>
      </c>
      <c r="Y7" s="170"/>
      <c r="Z7" s="170"/>
      <c r="AA7" s="19"/>
    </row>
    <row r="8" spans="1:27" ht="18.75" customHeight="1">
      <c r="A8" s="21">
        <v>1</v>
      </c>
      <c r="B8" s="21">
        <v>2</v>
      </c>
      <c r="C8" s="23">
        <v>3</v>
      </c>
      <c r="D8" s="23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f>P8+1</f>
        <v>17</v>
      </c>
      <c r="R8" s="26">
        <f aca="true" t="shared" si="0" ref="R8:Z8">Q8+1</f>
        <v>18</v>
      </c>
      <c r="S8" s="26">
        <f t="shared" si="0"/>
        <v>19</v>
      </c>
      <c r="T8" s="26">
        <f t="shared" si="0"/>
        <v>20</v>
      </c>
      <c r="U8" s="26">
        <f t="shared" si="0"/>
        <v>21</v>
      </c>
      <c r="V8" s="26">
        <f t="shared" si="0"/>
        <v>22</v>
      </c>
      <c r="W8" s="26">
        <f t="shared" si="0"/>
        <v>23</v>
      </c>
      <c r="X8" s="27">
        <f t="shared" si="0"/>
        <v>24</v>
      </c>
      <c r="Y8" s="26">
        <f t="shared" si="0"/>
        <v>25</v>
      </c>
      <c r="Z8" s="26">
        <f t="shared" si="0"/>
        <v>26</v>
      </c>
      <c r="AA8" s="19"/>
    </row>
    <row r="9" spans="1:26" s="34" customFormat="1" ht="18.75" customHeight="1" outlineLevel="1">
      <c r="A9" s="28" t="s">
        <v>47</v>
      </c>
      <c r="B9" s="168" t="s">
        <v>102</v>
      </c>
      <c r="C9" s="29" t="s">
        <v>12</v>
      </c>
      <c r="D9" s="23"/>
      <c r="E9" s="30"/>
      <c r="F9" s="30"/>
      <c r="G9" s="169" t="s">
        <v>305</v>
      </c>
      <c r="H9" s="93"/>
      <c r="I9" s="30">
        <f>SUM(I10:I48)</f>
        <v>439128.30352899997</v>
      </c>
      <c r="J9" s="30">
        <f>SUM(J10:J48)</f>
        <v>441503.3928299999</v>
      </c>
      <c r="K9" s="30">
        <f>SUM(K10:K48)</f>
        <v>2375.089301000005</v>
      </c>
      <c r="L9" s="30"/>
      <c r="M9" s="30">
        <f>SUM(M10:M48)</f>
        <v>441503.3928299999</v>
      </c>
      <c r="N9" s="30"/>
      <c r="O9" s="33"/>
      <c r="P9" s="33"/>
      <c r="Q9" s="33"/>
      <c r="R9" s="33"/>
      <c r="S9" s="33"/>
      <c r="T9" s="33"/>
      <c r="U9" s="33"/>
      <c r="V9" s="33"/>
      <c r="W9" s="178" t="s">
        <v>103</v>
      </c>
      <c r="X9" s="178" t="s">
        <v>315</v>
      </c>
      <c r="Y9" s="33"/>
      <c r="Z9" s="175" t="s">
        <v>87</v>
      </c>
    </row>
    <row r="10" spans="1:26" s="34" customFormat="1" ht="18.75" customHeight="1" outlineLevel="1">
      <c r="A10" s="23">
        <v>1</v>
      </c>
      <c r="B10" s="168"/>
      <c r="C10" s="50" t="s">
        <v>106</v>
      </c>
      <c r="D10" s="65" t="s">
        <v>16</v>
      </c>
      <c r="E10" s="84">
        <v>1</v>
      </c>
      <c r="F10" s="84">
        <f>E10</f>
        <v>1</v>
      </c>
      <c r="G10" s="169"/>
      <c r="H10" s="93"/>
      <c r="I10" s="36">
        <v>3615.78</v>
      </c>
      <c r="J10" s="36">
        <f>'Сопоставление 2019 год'!H6</f>
        <v>3719.31437</v>
      </c>
      <c r="K10" s="36">
        <f aca="true" t="shared" si="1" ref="K10:K70">J10-I10</f>
        <v>103.53436999999985</v>
      </c>
      <c r="L10" s="37" t="s">
        <v>313</v>
      </c>
      <c r="M10" s="36">
        <f>J10</f>
        <v>3719.31437</v>
      </c>
      <c r="N10" s="33"/>
      <c r="O10" s="33"/>
      <c r="P10" s="33"/>
      <c r="Q10" s="33"/>
      <c r="R10" s="33"/>
      <c r="S10" s="33"/>
      <c r="T10" s="33"/>
      <c r="U10" s="33"/>
      <c r="V10" s="33"/>
      <c r="W10" s="178"/>
      <c r="X10" s="178"/>
      <c r="Y10" s="96"/>
      <c r="Z10" s="176"/>
    </row>
    <row r="11" spans="1:26" s="34" customFormat="1" ht="23.25" customHeight="1" outlineLevel="1">
      <c r="A11" s="23">
        <v>2</v>
      </c>
      <c r="B11" s="168"/>
      <c r="C11" s="50" t="s">
        <v>108</v>
      </c>
      <c r="D11" s="65" t="s">
        <v>16</v>
      </c>
      <c r="E11" s="86">
        <v>1</v>
      </c>
      <c r="F11" s="84">
        <f aca="true" t="shared" si="2" ref="F11:F51">E11</f>
        <v>1</v>
      </c>
      <c r="G11" s="169"/>
      <c r="H11" s="93"/>
      <c r="I11" s="36">
        <v>42135.573</v>
      </c>
      <c r="J11" s="36">
        <f>'Сопоставление 2019 год'!H7</f>
        <v>42811.07384</v>
      </c>
      <c r="K11" s="36">
        <f t="shared" si="1"/>
        <v>675.5008400000006</v>
      </c>
      <c r="L11" s="37" t="s">
        <v>314</v>
      </c>
      <c r="M11" s="36">
        <f aca="true" t="shared" si="3" ref="M11:M36">J11</f>
        <v>42811.07384</v>
      </c>
      <c r="N11" s="36"/>
      <c r="O11" s="33"/>
      <c r="P11" s="33"/>
      <c r="Q11" s="33"/>
      <c r="R11" s="38"/>
      <c r="S11" s="33"/>
      <c r="T11" s="33"/>
      <c r="U11" s="33"/>
      <c r="V11" s="33"/>
      <c r="W11" s="178"/>
      <c r="X11" s="178"/>
      <c r="Y11" s="96"/>
      <c r="Z11" s="176"/>
    </row>
    <row r="12" spans="1:26" s="34" customFormat="1" ht="18.75" customHeight="1" outlineLevel="1">
      <c r="A12" s="23">
        <v>3</v>
      </c>
      <c r="B12" s="168"/>
      <c r="C12" s="50" t="s">
        <v>110</v>
      </c>
      <c r="D12" s="65" t="s">
        <v>16</v>
      </c>
      <c r="E12" s="85">
        <v>1</v>
      </c>
      <c r="F12" s="84">
        <f t="shared" si="2"/>
        <v>1</v>
      </c>
      <c r="G12" s="169"/>
      <c r="H12" s="93"/>
      <c r="I12" s="36">
        <v>98645.66184</v>
      </c>
      <c r="J12" s="36">
        <f>'Сопоставление 2019 год'!H8</f>
        <v>98645.66184</v>
      </c>
      <c r="K12" s="36">
        <f t="shared" si="1"/>
        <v>0</v>
      </c>
      <c r="L12" s="37"/>
      <c r="M12" s="36">
        <f t="shared" si="3"/>
        <v>98645.66184</v>
      </c>
      <c r="N12" s="36"/>
      <c r="O12" s="33"/>
      <c r="P12" s="33"/>
      <c r="Q12" s="33"/>
      <c r="R12" s="38"/>
      <c r="S12" s="33"/>
      <c r="T12" s="33"/>
      <c r="U12" s="33"/>
      <c r="V12" s="33"/>
      <c r="W12" s="178"/>
      <c r="X12" s="178"/>
      <c r="Y12" s="96"/>
      <c r="Z12" s="176"/>
    </row>
    <row r="13" spans="1:26" s="34" customFormat="1" ht="18.75" customHeight="1" outlineLevel="1">
      <c r="A13" s="23">
        <v>4</v>
      </c>
      <c r="B13" s="168"/>
      <c r="C13" s="37" t="s">
        <v>111</v>
      </c>
      <c r="D13" s="65" t="s">
        <v>16</v>
      </c>
      <c r="E13" s="85">
        <v>1</v>
      </c>
      <c r="F13" s="84">
        <f t="shared" si="2"/>
        <v>1</v>
      </c>
      <c r="G13" s="169"/>
      <c r="H13" s="93"/>
      <c r="I13" s="39">
        <v>26557.931</v>
      </c>
      <c r="J13" s="36">
        <f>'Сопоставление 2019 год'!H9</f>
        <v>26558.88684</v>
      </c>
      <c r="K13" s="36">
        <f t="shared" si="1"/>
        <v>0.9558399999987159</v>
      </c>
      <c r="L13" s="41"/>
      <c r="M13" s="36">
        <f t="shared" si="3"/>
        <v>26558.88684</v>
      </c>
      <c r="N13" s="36"/>
      <c r="O13" s="33"/>
      <c r="P13" s="33"/>
      <c r="Q13" s="33"/>
      <c r="R13" s="33"/>
      <c r="S13" s="33"/>
      <c r="T13" s="33"/>
      <c r="U13" s="33"/>
      <c r="V13" s="33"/>
      <c r="W13" s="178"/>
      <c r="X13" s="178"/>
      <c r="Y13" s="96"/>
      <c r="Z13" s="176"/>
    </row>
    <row r="14" spans="1:26" s="34" customFormat="1" ht="18.75" customHeight="1" outlineLevel="1">
      <c r="A14" s="23">
        <v>5</v>
      </c>
      <c r="B14" s="168"/>
      <c r="C14" s="37" t="s">
        <v>113</v>
      </c>
      <c r="D14" s="65" t="s">
        <v>16</v>
      </c>
      <c r="E14" s="85">
        <v>1</v>
      </c>
      <c r="F14" s="84">
        <f t="shared" si="2"/>
        <v>1</v>
      </c>
      <c r="G14" s="169"/>
      <c r="H14" s="93"/>
      <c r="I14" s="39">
        <v>9995.430349999999</v>
      </c>
      <c r="J14" s="36">
        <f>'Сопоставление 2019 год'!H10</f>
        <v>9995.43035</v>
      </c>
      <c r="K14" s="36">
        <f t="shared" si="1"/>
        <v>0</v>
      </c>
      <c r="L14" s="42"/>
      <c r="M14" s="36">
        <f t="shared" si="3"/>
        <v>9995.43035</v>
      </c>
      <c r="N14" s="36"/>
      <c r="O14" s="33"/>
      <c r="P14" s="33"/>
      <c r="Q14" s="33"/>
      <c r="R14" s="33"/>
      <c r="S14" s="33"/>
      <c r="T14" s="33"/>
      <c r="U14" s="33"/>
      <c r="V14" s="33"/>
      <c r="W14" s="178"/>
      <c r="X14" s="178"/>
      <c r="Y14" s="96"/>
      <c r="Z14" s="176"/>
    </row>
    <row r="15" spans="1:26" s="34" customFormat="1" ht="18.75" customHeight="1" outlineLevel="1">
      <c r="A15" s="23">
        <f>A14+1</f>
        <v>6</v>
      </c>
      <c r="B15" s="168"/>
      <c r="C15" s="37" t="s">
        <v>115</v>
      </c>
      <c r="D15" s="65" t="s">
        <v>116</v>
      </c>
      <c r="E15" s="85">
        <v>1</v>
      </c>
      <c r="F15" s="84">
        <f t="shared" si="2"/>
        <v>1</v>
      </c>
      <c r="G15" s="169"/>
      <c r="H15" s="93"/>
      <c r="I15" s="39">
        <v>3766.49602</v>
      </c>
      <c r="J15" s="36">
        <f>'Сопоставление 2019 год'!H11</f>
        <v>3766.49602</v>
      </c>
      <c r="K15" s="36">
        <f t="shared" si="1"/>
        <v>0</v>
      </c>
      <c r="L15" s="42"/>
      <c r="M15" s="36">
        <f t="shared" si="3"/>
        <v>3766.49602</v>
      </c>
      <c r="N15" s="36"/>
      <c r="O15" s="33"/>
      <c r="P15" s="33"/>
      <c r="Q15" s="33"/>
      <c r="R15" s="33"/>
      <c r="S15" s="33"/>
      <c r="T15" s="33"/>
      <c r="U15" s="33"/>
      <c r="V15" s="33"/>
      <c r="W15" s="178"/>
      <c r="X15" s="178"/>
      <c r="Y15" s="96"/>
      <c r="Z15" s="176"/>
    </row>
    <row r="16" spans="1:26" s="34" customFormat="1" ht="18.75" customHeight="1" outlineLevel="1">
      <c r="A16" s="23">
        <f aca="true" t="shared" si="4" ref="A16:A41">A15+1</f>
        <v>7</v>
      </c>
      <c r="B16" s="168"/>
      <c r="C16" s="37" t="s">
        <v>118</v>
      </c>
      <c r="D16" s="65" t="s">
        <v>16</v>
      </c>
      <c r="E16" s="85">
        <v>1</v>
      </c>
      <c r="F16" s="84">
        <f t="shared" si="2"/>
        <v>1</v>
      </c>
      <c r="G16" s="169"/>
      <c r="H16" s="93"/>
      <c r="I16" s="39">
        <v>8453.132</v>
      </c>
      <c r="J16" s="36">
        <f>'Сопоставление 2019 год'!H12</f>
        <v>8453.14485</v>
      </c>
      <c r="K16" s="36">
        <f t="shared" si="1"/>
        <v>0.012850000000980799</v>
      </c>
      <c r="L16" s="43"/>
      <c r="M16" s="36">
        <f t="shared" si="3"/>
        <v>8453.14485</v>
      </c>
      <c r="N16" s="36"/>
      <c r="O16" s="33"/>
      <c r="P16" s="33"/>
      <c r="Q16" s="33"/>
      <c r="R16" s="33"/>
      <c r="S16" s="33"/>
      <c r="T16" s="33"/>
      <c r="U16" s="33"/>
      <c r="V16" s="33"/>
      <c r="W16" s="178"/>
      <c r="X16" s="178"/>
      <c r="Y16" s="96"/>
      <c r="Z16" s="176"/>
    </row>
    <row r="17" spans="1:26" s="34" customFormat="1" ht="18.75" customHeight="1" outlineLevel="1">
      <c r="A17" s="23">
        <f t="shared" si="4"/>
        <v>8</v>
      </c>
      <c r="B17" s="168"/>
      <c r="C17" s="37" t="s">
        <v>120</v>
      </c>
      <c r="D17" s="65" t="s">
        <v>16</v>
      </c>
      <c r="E17" s="85">
        <v>1</v>
      </c>
      <c r="F17" s="84">
        <f t="shared" si="2"/>
        <v>1</v>
      </c>
      <c r="G17" s="169"/>
      <c r="H17" s="93"/>
      <c r="I17" s="39">
        <v>22212.411</v>
      </c>
      <c r="J17" s="36">
        <f>'Сопоставление 2019 год'!H13</f>
        <v>22243.21309</v>
      </c>
      <c r="K17" s="36">
        <f t="shared" si="1"/>
        <v>30.802090000001044</v>
      </c>
      <c r="L17" s="43"/>
      <c r="M17" s="36">
        <f t="shared" si="3"/>
        <v>22243.21309</v>
      </c>
      <c r="N17" s="36"/>
      <c r="O17" s="33"/>
      <c r="P17" s="33"/>
      <c r="Q17" s="33"/>
      <c r="R17" s="33"/>
      <c r="S17" s="33"/>
      <c r="T17" s="33"/>
      <c r="U17" s="33"/>
      <c r="V17" s="33"/>
      <c r="W17" s="178"/>
      <c r="X17" s="178"/>
      <c r="Y17" s="96"/>
      <c r="Z17" s="176"/>
    </row>
    <row r="18" spans="1:26" s="34" customFormat="1" ht="18.75" customHeight="1" outlineLevel="1">
      <c r="A18" s="23">
        <f t="shared" si="4"/>
        <v>9</v>
      </c>
      <c r="B18" s="168"/>
      <c r="C18" s="37" t="s">
        <v>303</v>
      </c>
      <c r="D18" s="65" t="s">
        <v>16</v>
      </c>
      <c r="E18" s="85">
        <v>1</v>
      </c>
      <c r="F18" s="84">
        <f t="shared" si="2"/>
        <v>1</v>
      </c>
      <c r="G18" s="169"/>
      <c r="H18" s="93"/>
      <c r="I18" s="39">
        <v>40348.014</v>
      </c>
      <c r="J18" s="36">
        <f>'Сопоставление 2019 год'!H14</f>
        <v>40386.54633</v>
      </c>
      <c r="K18" s="36">
        <f t="shared" si="1"/>
        <v>38.532329999994545</v>
      </c>
      <c r="L18" s="37"/>
      <c r="M18" s="36">
        <f t="shared" si="3"/>
        <v>40386.54633</v>
      </c>
      <c r="N18" s="36"/>
      <c r="O18" s="33"/>
      <c r="P18" s="33"/>
      <c r="Q18" s="33"/>
      <c r="R18" s="33"/>
      <c r="S18" s="33"/>
      <c r="T18" s="33"/>
      <c r="U18" s="33"/>
      <c r="V18" s="33"/>
      <c r="W18" s="178"/>
      <c r="X18" s="178"/>
      <c r="Y18" s="96"/>
      <c r="Z18" s="176"/>
    </row>
    <row r="19" spans="1:26" s="34" customFormat="1" ht="18.75" customHeight="1" outlineLevel="1">
      <c r="A19" s="23">
        <f t="shared" si="4"/>
        <v>10</v>
      </c>
      <c r="B19" s="168"/>
      <c r="C19" s="37" t="s">
        <v>123</v>
      </c>
      <c r="D19" s="65" t="s">
        <v>16</v>
      </c>
      <c r="E19" s="85">
        <v>42</v>
      </c>
      <c r="F19" s="84">
        <f t="shared" si="2"/>
        <v>42</v>
      </c>
      <c r="G19" s="169"/>
      <c r="H19" s="31"/>
      <c r="I19" s="39">
        <v>4011.9672</v>
      </c>
      <c r="J19" s="36">
        <f>'Сопоставление 2019 год'!H15</f>
        <v>4011.9672</v>
      </c>
      <c r="K19" s="36">
        <f t="shared" si="1"/>
        <v>0</v>
      </c>
      <c r="L19" s="37"/>
      <c r="M19" s="36">
        <f t="shared" si="3"/>
        <v>4011.9672</v>
      </c>
      <c r="N19" s="36"/>
      <c r="O19" s="33"/>
      <c r="P19" s="33"/>
      <c r="Q19" s="33"/>
      <c r="R19" s="33"/>
      <c r="S19" s="33"/>
      <c r="T19" s="33"/>
      <c r="U19" s="33"/>
      <c r="V19" s="33"/>
      <c r="W19" s="178"/>
      <c r="X19" s="178"/>
      <c r="Y19" s="96"/>
      <c r="Z19" s="176"/>
    </row>
    <row r="20" spans="1:26" s="34" customFormat="1" ht="29.25" customHeight="1" outlineLevel="1">
      <c r="A20" s="23">
        <f t="shared" si="4"/>
        <v>11</v>
      </c>
      <c r="B20" s="168"/>
      <c r="C20" s="37" t="s">
        <v>128</v>
      </c>
      <c r="D20" s="23" t="s">
        <v>306</v>
      </c>
      <c r="E20" s="85">
        <v>5</v>
      </c>
      <c r="F20" s="84">
        <f t="shared" si="2"/>
        <v>5</v>
      </c>
      <c r="G20" s="169"/>
      <c r="H20" s="31"/>
      <c r="I20" s="39">
        <v>2920.5218</v>
      </c>
      <c r="J20" s="40">
        <f>'Сопоставление 2019 год'!H19</f>
        <v>2955.42241</v>
      </c>
      <c r="K20" s="36">
        <f t="shared" si="1"/>
        <v>34.90061000000014</v>
      </c>
      <c r="L20" s="44"/>
      <c r="M20" s="36">
        <f t="shared" si="3"/>
        <v>2955.42241</v>
      </c>
      <c r="N20" s="36"/>
      <c r="O20" s="33"/>
      <c r="P20" s="33"/>
      <c r="Q20" s="33"/>
      <c r="R20" s="33"/>
      <c r="S20" s="33"/>
      <c r="T20" s="33"/>
      <c r="U20" s="33"/>
      <c r="V20" s="33"/>
      <c r="W20" s="178"/>
      <c r="X20" s="178"/>
      <c r="Y20" s="96"/>
      <c r="Z20" s="176"/>
    </row>
    <row r="21" spans="1:26" s="34" customFormat="1" ht="24.75" customHeight="1" outlineLevel="1">
      <c r="A21" s="23">
        <f t="shared" si="4"/>
        <v>12</v>
      </c>
      <c r="B21" s="168"/>
      <c r="C21" s="35" t="s">
        <v>307</v>
      </c>
      <c r="D21" s="65" t="s">
        <v>16</v>
      </c>
      <c r="E21" s="85">
        <v>9</v>
      </c>
      <c r="F21" s="84">
        <f t="shared" si="2"/>
        <v>9</v>
      </c>
      <c r="G21" s="169"/>
      <c r="H21" s="31"/>
      <c r="I21" s="39">
        <f>'Сопоставление 2019 год'!G25</f>
        <v>19554.20642</v>
      </c>
      <c r="J21" s="40">
        <f>'Сопоставление 2019 год'!H25</f>
        <v>19554.206420000002</v>
      </c>
      <c r="K21" s="36">
        <f t="shared" si="1"/>
        <v>0</v>
      </c>
      <c r="L21" s="44"/>
      <c r="M21" s="36">
        <f t="shared" si="3"/>
        <v>19554.206420000002</v>
      </c>
      <c r="N21" s="36"/>
      <c r="O21" s="33"/>
      <c r="P21" s="33"/>
      <c r="Q21" s="33"/>
      <c r="R21" s="33"/>
      <c r="S21" s="33"/>
      <c r="T21" s="33"/>
      <c r="U21" s="33"/>
      <c r="V21" s="33"/>
      <c r="W21" s="178"/>
      <c r="X21" s="178"/>
      <c r="Y21" s="96"/>
      <c r="Z21" s="176"/>
    </row>
    <row r="22" spans="1:26" s="34" customFormat="1" ht="18.75" customHeight="1" outlineLevel="1">
      <c r="A22" s="23">
        <f t="shared" si="4"/>
        <v>13</v>
      </c>
      <c r="B22" s="168"/>
      <c r="C22" s="35" t="s">
        <v>137</v>
      </c>
      <c r="D22" s="65" t="s">
        <v>16</v>
      </c>
      <c r="E22" s="85">
        <v>1</v>
      </c>
      <c r="F22" s="84">
        <f t="shared" si="2"/>
        <v>1</v>
      </c>
      <c r="G22" s="169"/>
      <c r="H22" s="31"/>
      <c r="I22" s="39">
        <v>6808.4917860000005</v>
      </c>
      <c r="J22" s="40">
        <f>'Сопоставление 2019 год'!H28</f>
        <v>6808.74142</v>
      </c>
      <c r="K22" s="36">
        <f t="shared" si="1"/>
        <v>0.2496339999997872</v>
      </c>
      <c r="L22" s="44"/>
      <c r="M22" s="36">
        <f t="shared" si="3"/>
        <v>6808.74142</v>
      </c>
      <c r="N22" s="36"/>
      <c r="O22" s="33"/>
      <c r="P22" s="33"/>
      <c r="Q22" s="33"/>
      <c r="R22" s="33"/>
      <c r="S22" s="33"/>
      <c r="T22" s="33"/>
      <c r="U22" s="33"/>
      <c r="V22" s="33"/>
      <c r="W22" s="178"/>
      <c r="X22" s="178"/>
      <c r="Y22" s="96"/>
      <c r="Z22" s="176"/>
    </row>
    <row r="23" spans="1:26" s="34" customFormat="1" ht="18.75" customHeight="1" outlineLevel="1">
      <c r="A23" s="23">
        <f t="shared" si="4"/>
        <v>14</v>
      </c>
      <c r="B23" s="168"/>
      <c r="C23" s="35" t="s">
        <v>138</v>
      </c>
      <c r="D23" s="65" t="s">
        <v>16</v>
      </c>
      <c r="E23" s="85">
        <v>1</v>
      </c>
      <c r="F23" s="84">
        <f t="shared" si="2"/>
        <v>1</v>
      </c>
      <c r="G23" s="169"/>
      <c r="H23" s="31"/>
      <c r="I23" s="39">
        <v>9803.791</v>
      </c>
      <c r="J23" s="40">
        <f>'Сопоставление 2019 год'!H29</f>
        <v>9806.66474</v>
      </c>
      <c r="K23" s="36">
        <f t="shared" si="1"/>
        <v>2.8737400000009075</v>
      </c>
      <c r="L23" s="44"/>
      <c r="M23" s="36">
        <f t="shared" si="3"/>
        <v>9806.66474</v>
      </c>
      <c r="N23" s="36"/>
      <c r="O23" s="33"/>
      <c r="P23" s="33"/>
      <c r="Q23" s="33"/>
      <c r="R23" s="33"/>
      <c r="S23" s="33"/>
      <c r="T23" s="33"/>
      <c r="U23" s="33"/>
      <c r="V23" s="33"/>
      <c r="W23" s="178"/>
      <c r="X23" s="178"/>
      <c r="Y23" s="96"/>
      <c r="Z23" s="176"/>
    </row>
    <row r="24" spans="1:26" s="34" customFormat="1" ht="18.75" customHeight="1" outlineLevel="1">
      <c r="A24" s="23">
        <f t="shared" si="4"/>
        <v>15</v>
      </c>
      <c r="B24" s="168"/>
      <c r="C24" s="35" t="s">
        <v>139</v>
      </c>
      <c r="D24" s="65" t="s">
        <v>16</v>
      </c>
      <c r="E24" s="85">
        <v>1</v>
      </c>
      <c r="F24" s="84">
        <f t="shared" si="2"/>
        <v>1</v>
      </c>
      <c r="G24" s="169"/>
      <c r="H24" s="31"/>
      <c r="I24" s="39">
        <v>15020.01908</v>
      </c>
      <c r="J24" s="40">
        <f>'Сопоставление 2019 год'!H30</f>
        <v>15020.01908</v>
      </c>
      <c r="K24" s="36">
        <f t="shared" si="1"/>
        <v>0</v>
      </c>
      <c r="L24" s="44"/>
      <c r="M24" s="36">
        <f t="shared" si="3"/>
        <v>15020.01908</v>
      </c>
      <c r="N24" s="36"/>
      <c r="O24" s="33"/>
      <c r="P24" s="33"/>
      <c r="Q24" s="33"/>
      <c r="R24" s="33"/>
      <c r="S24" s="33"/>
      <c r="T24" s="33"/>
      <c r="U24" s="33"/>
      <c r="V24" s="33"/>
      <c r="W24" s="178"/>
      <c r="X24" s="178"/>
      <c r="Y24" s="96"/>
      <c r="Z24" s="176"/>
    </row>
    <row r="25" spans="1:26" s="34" customFormat="1" ht="18.75" customHeight="1" outlineLevel="1">
      <c r="A25" s="23">
        <f t="shared" si="4"/>
        <v>16</v>
      </c>
      <c r="B25" s="168"/>
      <c r="C25" s="35" t="s">
        <v>140</v>
      </c>
      <c r="D25" s="65" t="s">
        <v>16</v>
      </c>
      <c r="E25" s="85">
        <v>6</v>
      </c>
      <c r="F25" s="84">
        <f t="shared" si="2"/>
        <v>6</v>
      </c>
      <c r="G25" s="169"/>
      <c r="H25" s="31"/>
      <c r="I25" s="39">
        <v>1196.13761</v>
      </c>
      <c r="J25" s="40">
        <f>'Сопоставление 2019 год'!H31</f>
        <v>1196.13761</v>
      </c>
      <c r="K25" s="36">
        <f t="shared" si="1"/>
        <v>0</v>
      </c>
      <c r="L25" s="37"/>
      <c r="M25" s="36">
        <f t="shared" si="3"/>
        <v>1196.13761</v>
      </c>
      <c r="N25" s="36"/>
      <c r="O25" s="33"/>
      <c r="P25" s="33"/>
      <c r="Q25" s="33"/>
      <c r="R25" s="33"/>
      <c r="S25" s="33"/>
      <c r="T25" s="33"/>
      <c r="U25" s="33"/>
      <c r="V25" s="33"/>
      <c r="W25" s="178"/>
      <c r="X25" s="178"/>
      <c r="Y25" s="96"/>
      <c r="Z25" s="176"/>
    </row>
    <row r="26" spans="1:26" s="34" customFormat="1" ht="18.75" customHeight="1" outlineLevel="1">
      <c r="A26" s="23">
        <f t="shared" si="4"/>
        <v>17</v>
      </c>
      <c r="B26" s="168"/>
      <c r="C26" s="35" t="s">
        <v>143</v>
      </c>
      <c r="D26" s="65" t="s">
        <v>16</v>
      </c>
      <c r="E26" s="85">
        <v>6</v>
      </c>
      <c r="F26" s="84">
        <f t="shared" si="2"/>
        <v>6</v>
      </c>
      <c r="G26" s="169"/>
      <c r="H26" s="31"/>
      <c r="I26" s="39">
        <v>1865.8716100000001</v>
      </c>
      <c r="J26" s="40">
        <f>'Сопоставление 2019 год'!H34</f>
        <v>1865.8716100000001</v>
      </c>
      <c r="K26" s="36">
        <f t="shared" si="1"/>
        <v>0</v>
      </c>
      <c r="L26" s="37"/>
      <c r="M26" s="36">
        <f t="shared" si="3"/>
        <v>1865.8716100000001</v>
      </c>
      <c r="N26" s="36"/>
      <c r="O26" s="33"/>
      <c r="P26" s="33"/>
      <c r="Q26" s="33"/>
      <c r="R26" s="33"/>
      <c r="S26" s="33"/>
      <c r="T26" s="33"/>
      <c r="U26" s="33"/>
      <c r="V26" s="33"/>
      <c r="W26" s="178"/>
      <c r="X26" s="178"/>
      <c r="Y26" s="96"/>
      <c r="Z26" s="176"/>
    </row>
    <row r="27" spans="1:26" s="34" customFormat="1" ht="18.75" customHeight="1" outlineLevel="1">
      <c r="A27" s="23">
        <f t="shared" si="4"/>
        <v>18</v>
      </c>
      <c r="B27" s="168"/>
      <c r="C27" s="35" t="s">
        <v>146</v>
      </c>
      <c r="D27" s="65" t="s">
        <v>16</v>
      </c>
      <c r="E27" s="85">
        <v>1</v>
      </c>
      <c r="F27" s="84">
        <f t="shared" si="2"/>
        <v>1</v>
      </c>
      <c r="G27" s="169"/>
      <c r="H27" s="31"/>
      <c r="I27" s="39">
        <v>3409.477</v>
      </c>
      <c r="J27" s="40">
        <f>'Сопоставление 2019 год'!H37</f>
        <v>3410.40778</v>
      </c>
      <c r="K27" s="36">
        <f t="shared" si="1"/>
        <v>0.9307800000001407</v>
      </c>
      <c r="L27" s="33"/>
      <c r="M27" s="36">
        <f t="shared" si="3"/>
        <v>3410.40778</v>
      </c>
      <c r="N27" s="36"/>
      <c r="O27" s="33"/>
      <c r="P27" s="33"/>
      <c r="Q27" s="33"/>
      <c r="R27" s="33"/>
      <c r="S27" s="33"/>
      <c r="T27" s="33"/>
      <c r="U27" s="33"/>
      <c r="V27" s="33"/>
      <c r="W27" s="178"/>
      <c r="X27" s="178"/>
      <c r="Y27" s="96"/>
      <c r="Z27" s="176"/>
    </row>
    <row r="28" spans="1:26" s="34" customFormat="1" ht="18.75" customHeight="1" outlineLevel="1">
      <c r="A28" s="23">
        <f t="shared" si="4"/>
        <v>19</v>
      </c>
      <c r="B28" s="168"/>
      <c r="C28" s="35" t="s">
        <v>308</v>
      </c>
      <c r="D28" s="65" t="s">
        <v>16</v>
      </c>
      <c r="E28" s="85">
        <v>18</v>
      </c>
      <c r="F28" s="84">
        <f t="shared" si="2"/>
        <v>18</v>
      </c>
      <c r="G28" s="169"/>
      <c r="H28" s="31"/>
      <c r="I28" s="39">
        <v>7857.80126</v>
      </c>
      <c r="J28" s="40">
        <f>'Сопоставление 2019 год'!H38</f>
        <v>7857.80126</v>
      </c>
      <c r="K28" s="36">
        <f t="shared" si="1"/>
        <v>0</v>
      </c>
      <c r="L28" s="33"/>
      <c r="M28" s="36">
        <f t="shared" si="3"/>
        <v>7857.80126</v>
      </c>
      <c r="N28" s="36"/>
      <c r="O28" s="33"/>
      <c r="P28" s="33"/>
      <c r="Q28" s="33"/>
      <c r="R28" s="33"/>
      <c r="S28" s="33"/>
      <c r="T28" s="33"/>
      <c r="U28" s="33"/>
      <c r="V28" s="33"/>
      <c r="W28" s="178"/>
      <c r="X28" s="178"/>
      <c r="Y28" s="96"/>
      <c r="Z28" s="176"/>
    </row>
    <row r="29" spans="1:26" s="34" customFormat="1" ht="18.75" customHeight="1" outlineLevel="1">
      <c r="A29" s="23">
        <f t="shared" si="4"/>
        <v>20</v>
      </c>
      <c r="B29" s="168"/>
      <c r="C29" s="35" t="s">
        <v>153</v>
      </c>
      <c r="D29" s="65" t="s">
        <v>16</v>
      </c>
      <c r="E29" s="85">
        <v>1</v>
      </c>
      <c r="F29" s="84">
        <f t="shared" si="2"/>
        <v>1</v>
      </c>
      <c r="G29" s="169"/>
      <c r="H29" s="31"/>
      <c r="I29" s="39">
        <v>1790.9781199999995</v>
      </c>
      <c r="J29" s="40">
        <f>'Сопоставление 2019 год'!H45</f>
        <v>1790.97812</v>
      </c>
      <c r="K29" s="36">
        <f t="shared" si="1"/>
        <v>0</v>
      </c>
      <c r="L29" s="33"/>
      <c r="M29" s="36">
        <f t="shared" si="3"/>
        <v>1790.97812</v>
      </c>
      <c r="N29" s="36"/>
      <c r="O29" s="33"/>
      <c r="P29" s="33"/>
      <c r="Q29" s="33"/>
      <c r="R29" s="33"/>
      <c r="S29" s="33"/>
      <c r="T29" s="33"/>
      <c r="U29" s="33"/>
      <c r="V29" s="33"/>
      <c r="W29" s="178"/>
      <c r="X29" s="178"/>
      <c r="Y29" s="96"/>
      <c r="Z29" s="176"/>
    </row>
    <row r="30" spans="1:26" s="34" customFormat="1" ht="18.75" customHeight="1" outlineLevel="1">
      <c r="A30" s="23">
        <f t="shared" si="4"/>
        <v>21</v>
      </c>
      <c r="B30" s="168"/>
      <c r="C30" s="35" t="s">
        <v>154</v>
      </c>
      <c r="D30" s="65" t="s">
        <v>16</v>
      </c>
      <c r="E30" s="85">
        <v>1</v>
      </c>
      <c r="F30" s="84">
        <f t="shared" si="2"/>
        <v>1</v>
      </c>
      <c r="G30" s="169"/>
      <c r="H30" s="31"/>
      <c r="I30" s="39">
        <v>2091.47524</v>
      </c>
      <c r="J30" s="40">
        <f>'Сопоставление 2019 год'!H46</f>
        <v>2091.47524</v>
      </c>
      <c r="K30" s="36">
        <f t="shared" si="1"/>
        <v>0</v>
      </c>
      <c r="L30" s="41"/>
      <c r="M30" s="36">
        <f t="shared" si="3"/>
        <v>2091.47524</v>
      </c>
      <c r="N30" s="36"/>
      <c r="O30" s="33"/>
      <c r="P30" s="33"/>
      <c r="Q30" s="33"/>
      <c r="R30" s="33"/>
      <c r="S30" s="33"/>
      <c r="T30" s="33"/>
      <c r="U30" s="33"/>
      <c r="V30" s="33"/>
      <c r="W30" s="178"/>
      <c r="X30" s="178"/>
      <c r="Y30" s="96"/>
      <c r="Z30" s="176"/>
    </row>
    <row r="31" spans="1:26" s="34" customFormat="1" ht="18.75" customHeight="1" outlineLevel="1">
      <c r="A31" s="23">
        <f t="shared" si="4"/>
        <v>22</v>
      </c>
      <c r="B31" s="168"/>
      <c r="C31" s="35" t="s">
        <v>155</v>
      </c>
      <c r="D31" s="65" t="s">
        <v>16</v>
      </c>
      <c r="E31" s="85">
        <v>1</v>
      </c>
      <c r="F31" s="84">
        <f t="shared" si="2"/>
        <v>1</v>
      </c>
      <c r="G31" s="169"/>
      <c r="H31" s="31"/>
      <c r="I31" s="39">
        <v>2440.09267</v>
      </c>
      <c r="J31" s="40">
        <f>'Сопоставление 2019 год'!H47</f>
        <v>2440.09267</v>
      </c>
      <c r="K31" s="36">
        <f t="shared" si="1"/>
        <v>0</v>
      </c>
      <c r="L31" s="42"/>
      <c r="M31" s="36">
        <f t="shared" si="3"/>
        <v>2440.09267</v>
      </c>
      <c r="N31" s="36"/>
      <c r="O31" s="33"/>
      <c r="P31" s="33"/>
      <c r="Q31" s="33"/>
      <c r="R31" s="33"/>
      <c r="S31" s="33"/>
      <c r="T31" s="33"/>
      <c r="U31" s="33"/>
      <c r="V31" s="33"/>
      <c r="W31" s="178"/>
      <c r="X31" s="178"/>
      <c r="Y31" s="96"/>
      <c r="Z31" s="176"/>
    </row>
    <row r="32" spans="1:26" s="34" customFormat="1" ht="18.75" customHeight="1" outlineLevel="1">
      <c r="A32" s="23">
        <f t="shared" si="4"/>
        <v>23</v>
      </c>
      <c r="B32" s="168"/>
      <c r="C32" s="35" t="s">
        <v>156</v>
      </c>
      <c r="D32" s="65" t="s">
        <v>16</v>
      </c>
      <c r="E32" s="85">
        <v>1</v>
      </c>
      <c r="F32" s="84">
        <f t="shared" si="2"/>
        <v>1</v>
      </c>
      <c r="G32" s="169"/>
      <c r="H32" s="31"/>
      <c r="I32" s="39">
        <v>3002.97198</v>
      </c>
      <c r="J32" s="40">
        <f>'Сопоставление 2019 год'!H48</f>
        <v>3013.77426</v>
      </c>
      <c r="K32" s="36">
        <f t="shared" si="1"/>
        <v>10.802280000000337</v>
      </c>
      <c r="L32" s="42"/>
      <c r="M32" s="36">
        <f t="shared" si="3"/>
        <v>3013.77426</v>
      </c>
      <c r="N32" s="36"/>
      <c r="O32" s="33"/>
      <c r="P32" s="33"/>
      <c r="Q32" s="33"/>
      <c r="R32" s="33"/>
      <c r="S32" s="33"/>
      <c r="T32" s="33"/>
      <c r="U32" s="33"/>
      <c r="V32" s="33"/>
      <c r="W32" s="178"/>
      <c r="X32" s="178"/>
      <c r="Y32" s="96"/>
      <c r="Z32" s="176"/>
    </row>
    <row r="33" spans="1:26" s="34" customFormat="1" ht="18.75" customHeight="1" outlineLevel="1">
      <c r="A33" s="23">
        <f t="shared" si="4"/>
        <v>24</v>
      </c>
      <c r="B33" s="168"/>
      <c r="C33" s="35" t="s">
        <v>157</v>
      </c>
      <c r="D33" s="65" t="s">
        <v>16</v>
      </c>
      <c r="E33" s="85">
        <v>1</v>
      </c>
      <c r="F33" s="84">
        <f t="shared" si="2"/>
        <v>1</v>
      </c>
      <c r="G33" s="169"/>
      <c r="H33" s="31"/>
      <c r="I33" s="39">
        <v>5441.843380000001</v>
      </c>
      <c r="J33" s="40">
        <f>'Сопоставление 2019 год'!H49</f>
        <v>5442.22281</v>
      </c>
      <c r="K33" s="36">
        <f>J33-I33</f>
        <v>0.37942999999904714</v>
      </c>
      <c r="L33" s="32"/>
      <c r="M33" s="36">
        <f t="shared" si="3"/>
        <v>5442.22281</v>
      </c>
      <c r="N33" s="36"/>
      <c r="O33" s="33"/>
      <c r="P33" s="33"/>
      <c r="Q33" s="33"/>
      <c r="R33" s="33"/>
      <c r="S33" s="33"/>
      <c r="T33" s="33"/>
      <c r="U33" s="33"/>
      <c r="V33" s="33"/>
      <c r="W33" s="178"/>
      <c r="X33" s="178"/>
      <c r="Y33" s="96"/>
      <c r="Z33" s="176"/>
    </row>
    <row r="34" spans="1:26" s="34" customFormat="1" ht="18.75" customHeight="1" outlineLevel="1">
      <c r="A34" s="23">
        <f t="shared" si="4"/>
        <v>25</v>
      </c>
      <c r="B34" s="168"/>
      <c r="C34" s="48" t="s">
        <v>158</v>
      </c>
      <c r="D34" s="65" t="s">
        <v>16</v>
      </c>
      <c r="E34" s="85">
        <v>1</v>
      </c>
      <c r="F34" s="84">
        <f t="shared" si="2"/>
        <v>1</v>
      </c>
      <c r="G34" s="169"/>
      <c r="H34" s="31"/>
      <c r="I34" s="39">
        <v>4541.2419199999995</v>
      </c>
      <c r="J34" s="40">
        <f>'Сопоставление 2019 год'!H50</f>
        <v>4586.86268</v>
      </c>
      <c r="K34" s="36">
        <f t="shared" si="1"/>
        <v>45.6207600000007</v>
      </c>
      <c r="L34" s="32"/>
      <c r="M34" s="36">
        <f t="shared" si="3"/>
        <v>4586.86268</v>
      </c>
      <c r="N34" s="36"/>
      <c r="O34" s="33"/>
      <c r="P34" s="33"/>
      <c r="Q34" s="33"/>
      <c r="R34" s="33"/>
      <c r="S34" s="33"/>
      <c r="T34" s="33"/>
      <c r="U34" s="33"/>
      <c r="V34" s="33"/>
      <c r="W34" s="178"/>
      <c r="X34" s="178"/>
      <c r="Y34" s="96"/>
      <c r="Z34" s="176"/>
    </row>
    <row r="35" spans="1:26" s="34" customFormat="1" ht="18.75" customHeight="1" outlineLevel="1">
      <c r="A35" s="23">
        <f t="shared" si="4"/>
        <v>26</v>
      </c>
      <c r="B35" s="168"/>
      <c r="C35" s="48" t="s">
        <v>159</v>
      </c>
      <c r="D35" s="65" t="s">
        <v>16</v>
      </c>
      <c r="E35" s="85">
        <v>1</v>
      </c>
      <c r="F35" s="84">
        <f t="shared" si="2"/>
        <v>1</v>
      </c>
      <c r="G35" s="169"/>
      <c r="H35" s="31"/>
      <c r="I35" s="39">
        <v>904.348</v>
      </c>
      <c r="J35" s="40">
        <f>'Сопоставление 2019 год'!H51</f>
        <v>922.53323</v>
      </c>
      <c r="K35" s="36">
        <f t="shared" si="1"/>
        <v>18.185230000000047</v>
      </c>
      <c r="L35" s="50"/>
      <c r="M35" s="36">
        <f t="shared" si="3"/>
        <v>922.53323</v>
      </c>
      <c r="N35" s="36"/>
      <c r="O35" s="33"/>
      <c r="P35" s="33"/>
      <c r="Q35" s="33"/>
      <c r="R35" s="33"/>
      <c r="S35" s="33"/>
      <c r="T35" s="33"/>
      <c r="U35" s="33"/>
      <c r="V35" s="33"/>
      <c r="W35" s="178"/>
      <c r="X35" s="178"/>
      <c r="Y35" s="96"/>
      <c r="Z35" s="176"/>
    </row>
    <row r="36" spans="1:26" s="34" customFormat="1" ht="31.5" customHeight="1" outlineLevel="1">
      <c r="A36" s="23">
        <f t="shared" si="4"/>
        <v>27</v>
      </c>
      <c r="B36" s="168"/>
      <c r="C36" s="35" t="s">
        <v>160</v>
      </c>
      <c r="D36" s="65" t="s">
        <v>16</v>
      </c>
      <c r="E36" s="85">
        <v>52</v>
      </c>
      <c r="F36" s="84">
        <f t="shared" si="2"/>
        <v>52</v>
      </c>
      <c r="G36" s="169"/>
      <c r="H36" s="31"/>
      <c r="I36" s="39">
        <v>42719.01373</v>
      </c>
      <c r="J36" s="40">
        <f>'Сопоставление 2019 год'!H52</f>
        <v>43004.793710000005</v>
      </c>
      <c r="K36" s="36">
        <f t="shared" si="1"/>
        <v>285.7799800000066</v>
      </c>
      <c r="L36" s="37"/>
      <c r="M36" s="36">
        <f t="shared" si="3"/>
        <v>43004.793710000005</v>
      </c>
      <c r="N36" s="36"/>
      <c r="O36" s="33"/>
      <c r="P36" s="33"/>
      <c r="Q36" s="33"/>
      <c r="R36" s="33"/>
      <c r="S36" s="33"/>
      <c r="T36" s="33"/>
      <c r="U36" s="33"/>
      <c r="V36" s="33"/>
      <c r="W36" s="178"/>
      <c r="X36" s="178"/>
      <c r="Y36" s="96"/>
      <c r="Z36" s="176"/>
    </row>
    <row r="37" spans="1:26" s="34" customFormat="1" ht="18.75" customHeight="1" outlineLevel="1">
      <c r="A37" s="23">
        <f t="shared" si="4"/>
        <v>28</v>
      </c>
      <c r="B37" s="168"/>
      <c r="C37" s="35" t="s">
        <v>309</v>
      </c>
      <c r="D37" s="65" t="s">
        <v>16</v>
      </c>
      <c r="E37" s="85">
        <v>100</v>
      </c>
      <c r="F37" s="84">
        <f t="shared" si="2"/>
        <v>100</v>
      </c>
      <c r="G37" s="169"/>
      <c r="H37" s="31"/>
      <c r="I37" s="39">
        <v>13300.97715</v>
      </c>
      <c r="J37" s="49">
        <f>'Сопоставление 2019 год'!H66</f>
        <v>14248.118750000001</v>
      </c>
      <c r="K37" s="36">
        <f t="shared" si="1"/>
        <v>947.1416000000008</v>
      </c>
      <c r="L37" s="50"/>
      <c r="M37" s="49">
        <f aca="true" t="shared" si="5" ref="M37:M70">J37</f>
        <v>14248.118750000001</v>
      </c>
      <c r="N37" s="36"/>
      <c r="O37" s="33"/>
      <c r="P37" s="33"/>
      <c r="Q37" s="33"/>
      <c r="R37" s="33"/>
      <c r="S37" s="33"/>
      <c r="T37" s="33"/>
      <c r="U37" s="33"/>
      <c r="V37" s="33"/>
      <c r="W37" s="178"/>
      <c r="X37" s="178"/>
      <c r="Y37" s="96"/>
      <c r="Z37" s="176"/>
    </row>
    <row r="38" spans="1:26" s="34" customFormat="1" ht="18.75" customHeight="1" outlineLevel="1">
      <c r="A38" s="23">
        <f t="shared" si="4"/>
        <v>29</v>
      </c>
      <c r="B38" s="168"/>
      <c r="C38" s="35" t="s">
        <v>195</v>
      </c>
      <c r="D38" s="23" t="s">
        <v>16</v>
      </c>
      <c r="E38" s="85">
        <v>1</v>
      </c>
      <c r="F38" s="84">
        <f t="shared" si="2"/>
        <v>1</v>
      </c>
      <c r="G38" s="169"/>
      <c r="H38" s="31"/>
      <c r="I38" s="39">
        <v>843.37127</v>
      </c>
      <c r="J38" s="49">
        <f>'Сопоставление 2019 год'!H86</f>
        <v>847.77957</v>
      </c>
      <c r="K38" s="36">
        <f t="shared" si="1"/>
        <v>4.408300000000054</v>
      </c>
      <c r="L38" s="32"/>
      <c r="M38" s="49">
        <f t="shared" si="5"/>
        <v>847.77957</v>
      </c>
      <c r="N38" s="36"/>
      <c r="O38" s="33"/>
      <c r="P38" s="33"/>
      <c r="Q38" s="33"/>
      <c r="R38" s="33"/>
      <c r="S38" s="33"/>
      <c r="T38" s="33"/>
      <c r="U38" s="33"/>
      <c r="V38" s="33"/>
      <c r="W38" s="178"/>
      <c r="X38" s="178"/>
      <c r="Y38" s="173" t="s">
        <v>316</v>
      </c>
      <c r="Z38" s="176"/>
    </row>
    <row r="39" spans="1:26" s="34" customFormat="1" ht="18.75" customHeight="1" outlineLevel="1">
      <c r="A39" s="23">
        <f t="shared" si="4"/>
        <v>30</v>
      </c>
      <c r="B39" s="168"/>
      <c r="C39" s="48" t="s">
        <v>197</v>
      </c>
      <c r="D39" s="23" t="s">
        <v>16</v>
      </c>
      <c r="E39" s="85">
        <v>1</v>
      </c>
      <c r="F39" s="84">
        <f t="shared" si="2"/>
        <v>1</v>
      </c>
      <c r="G39" s="169"/>
      <c r="H39" s="31"/>
      <c r="I39" s="39">
        <v>1648.9928400000001</v>
      </c>
      <c r="J39" s="49">
        <f>'Сопоставление 2019 год'!H87</f>
        <v>1654.44884</v>
      </c>
      <c r="K39" s="36">
        <f t="shared" si="1"/>
        <v>5.455999999999904</v>
      </c>
      <c r="L39" s="32"/>
      <c r="M39" s="49">
        <f t="shared" si="5"/>
        <v>1654.44884</v>
      </c>
      <c r="N39" s="36"/>
      <c r="O39" s="33"/>
      <c r="P39" s="33"/>
      <c r="Q39" s="33"/>
      <c r="R39" s="33"/>
      <c r="S39" s="33"/>
      <c r="T39" s="33"/>
      <c r="U39" s="33"/>
      <c r="V39" s="33"/>
      <c r="W39" s="178"/>
      <c r="X39" s="178"/>
      <c r="Y39" s="173"/>
      <c r="Z39" s="176"/>
    </row>
    <row r="40" spans="1:26" s="34" customFormat="1" ht="18.75" customHeight="1" outlineLevel="1">
      <c r="A40" s="23">
        <f t="shared" si="4"/>
        <v>31</v>
      </c>
      <c r="B40" s="168"/>
      <c r="C40" s="35" t="s">
        <v>199</v>
      </c>
      <c r="D40" s="23" t="s">
        <v>16</v>
      </c>
      <c r="E40" s="85">
        <v>1</v>
      </c>
      <c r="F40" s="84">
        <f t="shared" si="2"/>
        <v>1</v>
      </c>
      <c r="G40" s="169"/>
      <c r="H40" s="31"/>
      <c r="I40" s="39">
        <v>1109.55864</v>
      </c>
      <c r="J40" s="49">
        <f>'Сопоставление 2019 год'!H88</f>
        <v>1109.62765</v>
      </c>
      <c r="K40" s="36">
        <f t="shared" si="1"/>
        <v>0.06900999999993473</v>
      </c>
      <c r="L40" s="32"/>
      <c r="M40" s="49">
        <f t="shared" si="5"/>
        <v>1109.62765</v>
      </c>
      <c r="N40" s="36"/>
      <c r="O40" s="33"/>
      <c r="P40" s="33"/>
      <c r="Q40" s="33"/>
      <c r="R40" s="33"/>
      <c r="S40" s="33"/>
      <c r="T40" s="33"/>
      <c r="U40" s="33"/>
      <c r="V40" s="33"/>
      <c r="W40" s="178"/>
      <c r="X40" s="178"/>
      <c r="Y40" s="173"/>
      <c r="Z40" s="176"/>
    </row>
    <row r="41" spans="1:26" s="34" customFormat="1" ht="18.75" customHeight="1" outlineLevel="1">
      <c r="A41" s="23">
        <f t="shared" si="4"/>
        <v>32</v>
      </c>
      <c r="B41" s="168"/>
      <c r="C41" s="35" t="s">
        <v>201</v>
      </c>
      <c r="D41" s="23" t="s">
        <v>16</v>
      </c>
      <c r="E41" s="85">
        <v>1</v>
      </c>
      <c r="F41" s="84">
        <f t="shared" si="2"/>
        <v>1</v>
      </c>
      <c r="G41" s="169"/>
      <c r="H41" s="31"/>
      <c r="I41" s="39">
        <v>5178.899819999999</v>
      </c>
      <c r="J41" s="49">
        <f>'Сопоставление 2019 год'!H89</f>
        <v>5179.08326</v>
      </c>
      <c r="K41" s="36">
        <f t="shared" si="1"/>
        <v>0.18344000000161031</v>
      </c>
      <c r="L41" s="32"/>
      <c r="M41" s="49">
        <f t="shared" si="5"/>
        <v>5179.08326</v>
      </c>
      <c r="N41" s="36"/>
      <c r="O41" s="33"/>
      <c r="P41" s="33"/>
      <c r="Q41" s="33"/>
      <c r="R41" s="33"/>
      <c r="S41" s="33"/>
      <c r="T41" s="33"/>
      <c r="U41" s="33"/>
      <c r="V41" s="33"/>
      <c r="W41" s="178"/>
      <c r="X41" s="178"/>
      <c r="Y41" s="173"/>
      <c r="Z41" s="176"/>
    </row>
    <row r="42" spans="1:26" s="34" customFormat="1" ht="18.75" customHeight="1" outlineLevel="1">
      <c r="A42" s="23">
        <f aca="true" t="shared" si="6" ref="A42:A54">A41+1</f>
        <v>33</v>
      </c>
      <c r="B42" s="168"/>
      <c r="C42" s="35" t="s">
        <v>203</v>
      </c>
      <c r="D42" s="23" t="s">
        <v>16</v>
      </c>
      <c r="E42" s="85">
        <v>1</v>
      </c>
      <c r="F42" s="84">
        <f t="shared" si="2"/>
        <v>1</v>
      </c>
      <c r="G42" s="169"/>
      <c r="H42" s="31"/>
      <c r="I42" s="39">
        <v>2563.0044930000004</v>
      </c>
      <c r="J42" s="49">
        <f>'Сопоставление 2019 год'!H90</f>
        <v>2574.46779</v>
      </c>
      <c r="K42" s="36">
        <f t="shared" si="1"/>
        <v>11.463296999999784</v>
      </c>
      <c r="L42" s="32"/>
      <c r="M42" s="49">
        <f t="shared" si="5"/>
        <v>2574.46779</v>
      </c>
      <c r="N42" s="36"/>
      <c r="O42" s="33"/>
      <c r="P42" s="33"/>
      <c r="Q42" s="33"/>
      <c r="R42" s="33"/>
      <c r="S42" s="33"/>
      <c r="T42" s="33"/>
      <c r="U42" s="33"/>
      <c r="V42" s="33"/>
      <c r="W42" s="178"/>
      <c r="X42" s="178"/>
      <c r="Y42" s="96"/>
      <c r="Z42" s="176"/>
    </row>
    <row r="43" spans="1:26" s="34" customFormat="1" ht="18.75" customHeight="1" outlineLevel="1">
      <c r="A43" s="23">
        <f t="shared" si="6"/>
        <v>34</v>
      </c>
      <c r="B43" s="168"/>
      <c r="C43" s="35" t="s">
        <v>205</v>
      </c>
      <c r="D43" s="23" t="s">
        <v>16</v>
      </c>
      <c r="E43" s="85">
        <v>1</v>
      </c>
      <c r="F43" s="84">
        <f t="shared" si="2"/>
        <v>1</v>
      </c>
      <c r="G43" s="169"/>
      <c r="H43" s="31"/>
      <c r="I43" s="39">
        <v>6428.77506</v>
      </c>
      <c r="J43" s="49">
        <f>'Сопоставление 2019 год'!H91</f>
        <v>6446.51186</v>
      </c>
      <c r="K43" s="36">
        <f t="shared" si="1"/>
        <v>17.736799999999675</v>
      </c>
      <c r="L43" s="32"/>
      <c r="M43" s="49">
        <f t="shared" si="5"/>
        <v>6446.51186</v>
      </c>
      <c r="N43" s="36"/>
      <c r="O43" s="33"/>
      <c r="P43" s="33"/>
      <c r="Q43" s="33"/>
      <c r="R43" s="33"/>
      <c r="S43" s="33"/>
      <c r="T43" s="33"/>
      <c r="U43" s="33"/>
      <c r="V43" s="33"/>
      <c r="W43" s="178"/>
      <c r="X43" s="178"/>
      <c r="Y43" s="96"/>
      <c r="Z43" s="176"/>
    </row>
    <row r="44" spans="1:26" s="34" customFormat="1" ht="18.75" customHeight="1" outlineLevel="1">
      <c r="A44" s="23">
        <f t="shared" si="6"/>
        <v>35</v>
      </c>
      <c r="B44" s="168"/>
      <c r="C44" s="35" t="s">
        <v>207</v>
      </c>
      <c r="D44" s="23" t="s">
        <v>16</v>
      </c>
      <c r="E44" s="85">
        <v>1</v>
      </c>
      <c r="F44" s="84">
        <f t="shared" si="2"/>
        <v>1</v>
      </c>
      <c r="G44" s="169"/>
      <c r="H44" s="31"/>
      <c r="I44" s="39">
        <v>3339.5292400000003</v>
      </c>
      <c r="J44" s="49">
        <f>'Сопоставление 2019 год'!H92</f>
        <v>3341.9998</v>
      </c>
      <c r="K44" s="36">
        <f t="shared" si="1"/>
        <v>2.4705599999997503</v>
      </c>
      <c r="L44" s="43"/>
      <c r="M44" s="49">
        <f t="shared" si="5"/>
        <v>3341.9998</v>
      </c>
      <c r="N44" s="36"/>
      <c r="O44" s="33"/>
      <c r="P44" s="33"/>
      <c r="Q44" s="33"/>
      <c r="R44" s="33"/>
      <c r="S44" s="33"/>
      <c r="T44" s="33"/>
      <c r="U44" s="33"/>
      <c r="V44" s="33"/>
      <c r="W44" s="178"/>
      <c r="X44" s="178"/>
      <c r="Y44" s="96"/>
      <c r="Z44" s="176"/>
    </row>
    <row r="45" spans="1:26" s="34" customFormat="1" ht="18.75" customHeight="1" outlineLevel="1">
      <c r="A45" s="23">
        <f t="shared" si="6"/>
        <v>36</v>
      </c>
      <c r="B45" s="168"/>
      <c r="C45" s="35" t="s">
        <v>209</v>
      </c>
      <c r="D45" s="23" t="s">
        <v>16</v>
      </c>
      <c r="E45" s="85">
        <v>1</v>
      </c>
      <c r="F45" s="84">
        <f t="shared" si="2"/>
        <v>1</v>
      </c>
      <c r="G45" s="169"/>
      <c r="H45" s="31"/>
      <c r="I45" s="39">
        <v>6508.335</v>
      </c>
      <c r="J45" s="49">
        <f>'Сопоставление 2019 год'!H93</f>
        <v>6512.34128</v>
      </c>
      <c r="K45" s="36">
        <f t="shared" si="1"/>
        <v>4.006279999999606</v>
      </c>
      <c r="L45" s="43"/>
      <c r="M45" s="49">
        <f t="shared" si="5"/>
        <v>6512.34128</v>
      </c>
      <c r="N45" s="36"/>
      <c r="O45" s="33"/>
      <c r="P45" s="33"/>
      <c r="Q45" s="33"/>
      <c r="R45" s="33"/>
      <c r="S45" s="33"/>
      <c r="T45" s="33"/>
      <c r="U45" s="33"/>
      <c r="V45" s="33"/>
      <c r="W45" s="178"/>
      <c r="X45" s="178"/>
      <c r="Y45" s="96"/>
      <c r="Z45" s="176"/>
    </row>
    <row r="46" spans="1:26" s="34" customFormat="1" ht="22.5" customHeight="1" outlineLevel="1">
      <c r="A46" s="23">
        <f t="shared" si="6"/>
        <v>37</v>
      </c>
      <c r="B46" s="168"/>
      <c r="C46" s="35" t="s">
        <v>310</v>
      </c>
      <c r="D46" s="23" t="s">
        <v>16</v>
      </c>
      <c r="E46" s="85">
        <v>70</v>
      </c>
      <c r="F46" s="84">
        <f t="shared" si="2"/>
        <v>70</v>
      </c>
      <c r="G46" s="169"/>
      <c r="H46" s="31"/>
      <c r="I46" s="39">
        <v>3403.125</v>
      </c>
      <c r="J46" s="49">
        <f>'Сопоставление 2019 год'!H94</f>
        <v>3403.125</v>
      </c>
      <c r="K46" s="36">
        <f t="shared" si="1"/>
        <v>0</v>
      </c>
      <c r="L46" s="32"/>
      <c r="M46" s="49">
        <f t="shared" si="5"/>
        <v>3403.125</v>
      </c>
      <c r="N46" s="36"/>
      <c r="O46" s="33"/>
      <c r="P46" s="33"/>
      <c r="Q46" s="33"/>
      <c r="R46" s="33"/>
      <c r="S46" s="33"/>
      <c r="T46" s="33"/>
      <c r="U46" s="33"/>
      <c r="V46" s="33"/>
      <c r="W46" s="178"/>
      <c r="X46" s="178"/>
      <c r="Y46" s="96"/>
      <c r="Z46" s="176"/>
    </row>
    <row r="47" spans="1:26" s="34" customFormat="1" ht="18.75" customHeight="1" outlineLevel="1">
      <c r="A47" s="23">
        <f t="shared" si="6"/>
        <v>38</v>
      </c>
      <c r="B47" s="168"/>
      <c r="C47" s="35" t="s">
        <v>213</v>
      </c>
      <c r="D47" s="23" t="s">
        <v>16</v>
      </c>
      <c r="E47" s="85">
        <v>6</v>
      </c>
      <c r="F47" s="84">
        <f t="shared" si="2"/>
        <v>6</v>
      </c>
      <c r="G47" s="169"/>
      <c r="H47" s="31"/>
      <c r="I47" s="39">
        <v>1589</v>
      </c>
      <c r="J47" s="49">
        <f>'Сопоставление 2019 год'!H95</f>
        <v>1722.09325</v>
      </c>
      <c r="K47" s="36">
        <f t="shared" si="1"/>
        <v>133.0932499999999</v>
      </c>
      <c r="L47" s="32"/>
      <c r="M47" s="49">
        <f t="shared" si="5"/>
        <v>1722.09325</v>
      </c>
      <c r="N47" s="36"/>
      <c r="O47" s="33"/>
      <c r="P47" s="33"/>
      <c r="Q47" s="33"/>
      <c r="R47" s="33"/>
      <c r="S47" s="33"/>
      <c r="T47" s="33"/>
      <c r="U47" s="33"/>
      <c r="V47" s="33"/>
      <c r="W47" s="178"/>
      <c r="X47" s="178"/>
      <c r="Y47" s="96"/>
      <c r="Z47" s="176"/>
    </row>
    <row r="48" spans="1:26" s="34" customFormat="1" ht="18.75" customHeight="1" outlineLevel="1">
      <c r="A48" s="23">
        <f t="shared" si="6"/>
        <v>39</v>
      </c>
      <c r="B48" s="168"/>
      <c r="C48" s="35" t="s">
        <v>221</v>
      </c>
      <c r="D48" s="23" t="s">
        <v>16</v>
      </c>
      <c r="E48" s="85">
        <v>36</v>
      </c>
      <c r="F48" s="84">
        <f t="shared" si="2"/>
        <v>36</v>
      </c>
      <c r="G48" s="169"/>
      <c r="H48" s="31"/>
      <c r="I48" s="39">
        <v>2104.056</v>
      </c>
      <c r="J48" s="39">
        <f>'Сопоставление 2019 год'!H102</f>
        <v>2104.056</v>
      </c>
      <c r="K48" s="36">
        <f>J48-I48</f>
        <v>0</v>
      </c>
      <c r="L48" s="43"/>
      <c r="M48" s="49">
        <f t="shared" si="5"/>
        <v>2104.056</v>
      </c>
      <c r="N48" s="36"/>
      <c r="O48" s="33"/>
      <c r="P48" s="33"/>
      <c r="Q48" s="33"/>
      <c r="R48" s="33"/>
      <c r="S48" s="33"/>
      <c r="T48" s="33"/>
      <c r="U48" s="33"/>
      <c r="V48" s="33"/>
      <c r="W48" s="178"/>
      <c r="X48" s="178"/>
      <c r="Y48" s="96"/>
      <c r="Z48" s="176"/>
    </row>
    <row r="49" spans="1:26" s="87" customFormat="1" ht="18.75" customHeight="1" outlineLevel="1">
      <c r="A49" s="28" t="s">
        <v>68</v>
      </c>
      <c r="B49" s="168"/>
      <c r="C49" s="45" t="s">
        <v>69</v>
      </c>
      <c r="D49" s="28"/>
      <c r="E49" s="31"/>
      <c r="F49" s="84">
        <f t="shared" si="2"/>
        <v>0</v>
      </c>
      <c r="G49" s="169"/>
      <c r="H49" s="31"/>
      <c r="I49" s="47">
        <f>SUM(I50:I51)</f>
        <v>169102.838</v>
      </c>
      <c r="J49" s="47">
        <f>SUM(J50:J51)</f>
        <v>169127.54033</v>
      </c>
      <c r="K49" s="47">
        <f>SUM(K50:K51)</f>
        <v>24.70232999999098</v>
      </c>
      <c r="L49" s="47">
        <f>SUM(L50:L51)</f>
        <v>0</v>
      </c>
      <c r="M49" s="47">
        <f>SUM(M50:M51)</f>
        <v>169127.54033</v>
      </c>
      <c r="N49" s="32"/>
      <c r="O49" s="58"/>
      <c r="P49" s="58"/>
      <c r="Q49" s="58"/>
      <c r="R49" s="58"/>
      <c r="S49" s="58"/>
      <c r="T49" s="58"/>
      <c r="U49" s="58"/>
      <c r="V49" s="58"/>
      <c r="W49" s="178"/>
      <c r="X49" s="178"/>
      <c r="Y49" s="96"/>
      <c r="Z49" s="176"/>
    </row>
    <row r="50" spans="1:26" s="34" customFormat="1" ht="18.75" customHeight="1" outlineLevel="1">
      <c r="A50" s="23">
        <v>1</v>
      </c>
      <c r="B50" s="168"/>
      <c r="C50" s="48" t="s">
        <v>236</v>
      </c>
      <c r="D50" s="23" t="s">
        <v>78</v>
      </c>
      <c r="E50" s="46">
        <v>34</v>
      </c>
      <c r="F50" s="84">
        <f t="shared" si="2"/>
        <v>34</v>
      </c>
      <c r="G50" s="169"/>
      <c r="H50" s="31"/>
      <c r="I50" s="39">
        <v>159694.402</v>
      </c>
      <c r="J50" s="39">
        <f>'Сопоставление 2019 год'!H118</f>
        <v>159780.69457</v>
      </c>
      <c r="K50" s="36">
        <f>J50-I50</f>
        <v>86.29256999999052</v>
      </c>
      <c r="L50" s="43"/>
      <c r="M50" s="49">
        <f t="shared" si="5"/>
        <v>159780.69457</v>
      </c>
      <c r="N50" s="36"/>
      <c r="O50" s="33"/>
      <c r="P50" s="33"/>
      <c r="Q50" s="33"/>
      <c r="R50" s="33"/>
      <c r="S50" s="33"/>
      <c r="T50" s="33"/>
      <c r="U50" s="33"/>
      <c r="V50" s="33"/>
      <c r="W50" s="178"/>
      <c r="X50" s="178"/>
      <c r="Y50" s="96"/>
      <c r="Z50" s="176"/>
    </row>
    <row r="51" spans="1:26" s="34" customFormat="1" ht="18.75" customHeight="1" outlineLevel="1">
      <c r="A51" s="23">
        <f t="shared" si="6"/>
        <v>2</v>
      </c>
      <c r="B51" s="168"/>
      <c r="C51" s="48" t="s">
        <v>238</v>
      </c>
      <c r="D51" s="23" t="s">
        <v>78</v>
      </c>
      <c r="E51" s="91">
        <v>0.5</v>
      </c>
      <c r="F51" s="90">
        <f t="shared" si="2"/>
        <v>0.5</v>
      </c>
      <c r="G51" s="169"/>
      <c r="H51" s="31"/>
      <c r="I51" s="54">
        <v>9408.436</v>
      </c>
      <c r="J51" s="39">
        <f>'Сопоставление 2019 год'!H119</f>
        <v>9346.84576</v>
      </c>
      <c r="K51" s="36">
        <f>J51-I51</f>
        <v>-61.59023999999954</v>
      </c>
      <c r="L51" s="32"/>
      <c r="M51" s="49">
        <f t="shared" si="5"/>
        <v>9346.84576</v>
      </c>
      <c r="N51" s="36"/>
      <c r="O51" s="33"/>
      <c r="P51" s="33"/>
      <c r="Q51" s="33"/>
      <c r="R51" s="33"/>
      <c r="S51" s="33"/>
      <c r="T51" s="33"/>
      <c r="U51" s="33"/>
      <c r="V51" s="33"/>
      <c r="W51" s="178"/>
      <c r="X51" s="178"/>
      <c r="Y51" s="96"/>
      <c r="Z51" s="176"/>
    </row>
    <row r="52" spans="1:26" s="87" customFormat="1" ht="18.75" customHeight="1" outlineLevel="1">
      <c r="A52" s="28" t="s">
        <v>70</v>
      </c>
      <c r="B52" s="168"/>
      <c r="C52" s="45" t="s">
        <v>91</v>
      </c>
      <c r="D52" s="23" t="s">
        <v>16</v>
      </c>
      <c r="E52" s="92">
        <f>SUM(E53:E57)</f>
        <v>7</v>
      </c>
      <c r="F52" s="92">
        <f>SUM(F53:F57)</f>
        <v>7</v>
      </c>
      <c r="G52" s="169"/>
      <c r="H52" s="31"/>
      <c r="I52" s="53">
        <f>SUM(I53:I57)</f>
        <v>18866.995</v>
      </c>
      <c r="J52" s="53">
        <f>SUM(J53:J57)</f>
        <v>19205.47181</v>
      </c>
      <c r="K52" s="32">
        <f t="shared" si="1"/>
        <v>338.4768100000001</v>
      </c>
      <c r="L52" s="32"/>
      <c r="M52" s="56">
        <f t="shared" si="5"/>
        <v>19205.47181</v>
      </c>
      <c r="N52" s="32"/>
      <c r="O52" s="58"/>
      <c r="P52" s="58"/>
      <c r="Q52" s="58"/>
      <c r="R52" s="58"/>
      <c r="S52" s="58"/>
      <c r="T52" s="58"/>
      <c r="U52" s="58"/>
      <c r="V52" s="58"/>
      <c r="W52" s="178"/>
      <c r="X52" s="178"/>
      <c r="Y52" s="96"/>
      <c r="Z52" s="176"/>
    </row>
    <row r="53" spans="1:26" s="34" customFormat="1" ht="18.75" customHeight="1" outlineLevel="1">
      <c r="A53" s="23">
        <v>1</v>
      </c>
      <c r="B53" s="168"/>
      <c r="C53" s="35" t="s">
        <v>240</v>
      </c>
      <c r="D53" s="23" t="s">
        <v>16</v>
      </c>
      <c r="E53" s="46">
        <v>3</v>
      </c>
      <c r="F53" s="46">
        <f aca="true" t="shared" si="7" ref="F53:F59">E53</f>
        <v>3</v>
      </c>
      <c r="G53" s="169"/>
      <c r="H53" s="31"/>
      <c r="I53" s="54">
        <v>4419.64</v>
      </c>
      <c r="J53" s="36">
        <f>'Сопоставление 2019 год'!H121</f>
        <v>4419.64286</v>
      </c>
      <c r="K53" s="36">
        <f t="shared" si="1"/>
        <v>0.0028599999996004044</v>
      </c>
      <c r="L53" s="50"/>
      <c r="M53" s="49">
        <f t="shared" si="5"/>
        <v>4419.64286</v>
      </c>
      <c r="N53" s="36"/>
      <c r="O53" s="33"/>
      <c r="P53" s="33"/>
      <c r="Q53" s="33"/>
      <c r="R53" s="33"/>
      <c r="S53" s="33"/>
      <c r="T53" s="33"/>
      <c r="U53" s="33"/>
      <c r="V53" s="33"/>
      <c r="W53" s="178"/>
      <c r="X53" s="178"/>
      <c r="Y53" s="96"/>
      <c r="Z53" s="176"/>
    </row>
    <row r="54" spans="1:26" s="34" customFormat="1" ht="18.75" customHeight="1" outlineLevel="1">
      <c r="A54" s="23">
        <f t="shared" si="6"/>
        <v>2</v>
      </c>
      <c r="B54" s="168"/>
      <c r="C54" s="35" t="s">
        <v>241</v>
      </c>
      <c r="D54" s="23" t="s">
        <v>16</v>
      </c>
      <c r="E54" s="46">
        <v>1</v>
      </c>
      <c r="F54" s="46">
        <f t="shared" si="7"/>
        <v>1</v>
      </c>
      <c r="G54" s="169"/>
      <c r="H54" s="31"/>
      <c r="I54" s="54">
        <v>11859.256</v>
      </c>
      <c r="J54" s="36">
        <f>'Сопоставление 2019 год'!H122</f>
        <v>12197.72853</v>
      </c>
      <c r="K54" s="36">
        <f t="shared" si="1"/>
        <v>338.4725300000009</v>
      </c>
      <c r="L54" s="50"/>
      <c r="M54" s="49">
        <f t="shared" si="5"/>
        <v>12197.72853</v>
      </c>
      <c r="N54" s="36"/>
      <c r="O54" s="33"/>
      <c r="P54" s="33"/>
      <c r="Q54" s="33"/>
      <c r="R54" s="33"/>
      <c r="S54" s="33"/>
      <c r="T54" s="33"/>
      <c r="U54" s="33"/>
      <c r="V54" s="33"/>
      <c r="W54" s="178"/>
      <c r="X54" s="178"/>
      <c r="Y54" s="96"/>
      <c r="Z54" s="176"/>
    </row>
    <row r="55" spans="1:26" s="34" customFormat="1" ht="18.75" customHeight="1" outlineLevel="1">
      <c r="A55" s="23">
        <f>A54+1</f>
        <v>3</v>
      </c>
      <c r="B55" s="168"/>
      <c r="C55" s="35" t="s">
        <v>242</v>
      </c>
      <c r="D55" s="23" t="s">
        <v>16</v>
      </c>
      <c r="E55" s="46">
        <v>1</v>
      </c>
      <c r="F55" s="46">
        <f t="shared" si="7"/>
        <v>1</v>
      </c>
      <c r="G55" s="169"/>
      <c r="H55" s="31"/>
      <c r="I55" s="54">
        <v>685.709</v>
      </c>
      <c r="J55" s="36">
        <f>'Сопоставление 2019 год'!H123</f>
        <v>685.70997</v>
      </c>
      <c r="K55" s="36">
        <f t="shared" si="1"/>
        <v>0.0009700000000520959</v>
      </c>
      <c r="L55" s="50"/>
      <c r="M55" s="49">
        <f t="shared" si="5"/>
        <v>685.70997</v>
      </c>
      <c r="N55" s="36"/>
      <c r="O55" s="33"/>
      <c r="P55" s="33"/>
      <c r="Q55" s="33"/>
      <c r="R55" s="33"/>
      <c r="S55" s="33"/>
      <c r="T55" s="33"/>
      <c r="U55" s="33"/>
      <c r="V55" s="33"/>
      <c r="W55" s="178"/>
      <c r="X55" s="178"/>
      <c r="Y55" s="96"/>
      <c r="Z55" s="176"/>
    </row>
    <row r="56" spans="1:26" s="34" customFormat="1" ht="18.75" customHeight="1" outlineLevel="1">
      <c r="A56" s="23">
        <f>A55+1</f>
        <v>4</v>
      </c>
      <c r="B56" s="168"/>
      <c r="C56" s="35" t="s">
        <v>312</v>
      </c>
      <c r="D56" s="23" t="s">
        <v>16</v>
      </c>
      <c r="E56" s="46">
        <v>1</v>
      </c>
      <c r="F56" s="46">
        <f t="shared" si="7"/>
        <v>1</v>
      </c>
      <c r="G56" s="169"/>
      <c r="H56" s="31"/>
      <c r="I56" s="54">
        <v>785.59</v>
      </c>
      <c r="J56" s="36">
        <f>'Сопоставление 2019 год'!H124</f>
        <v>785.59045</v>
      </c>
      <c r="K56" s="36">
        <f t="shared" si="1"/>
        <v>0.0004500000000007276</v>
      </c>
      <c r="L56" s="50"/>
      <c r="M56" s="49">
        <f t="shared" si="5"/>
        <v>785.59045</v>
      </c>
      <c r="N56" s="36"/>
      <c r="O56" s="33"/>
      <c r="P56" s="33"/>
      <c r="Q56" s="33"/>
      <c r="R56" s="33"/>
      <c r="S56" s="33"/>
      <c r="T56" s="33"/>
      <c r="U56" s="33"/>
      <c r="V56" s="33"/>
      <c r="W56" s="178"/>
      <c r="X56" s="178"/>
      <c r="Y56" s="96"/>
      <c r="Z56" s="176"/>
    </row>
    <row r="57" spans="1:26" s="34" customFormat="1" ht="18.75" customHeight="1" outlineLevel="1">
      <c r="A57" s="23">
        <f>A56+1</f>
        <v>5</v>
      </c>
      <c r="B57" s="168"/>
      <c r="C57" s="35" t="s">
        <v>244</v>
      </c>
      <c r="D57" s="23" t="s">
        <v>16</v>
      </c>
      <c r="E57" s="46">
        <v>1</v>
      </c>
      <c r="F57" s="46">
        <f t="shared" si="7"/>
        <v>1</v>
      </c>
      <c r="G57" s="169"/>
      <c r="H57" s="31"/>
      <c r="I57" s="54">
        <v>1116.8</v>
      </c>
      <c r="J57" s="36">
        <f>'Сопоставление 2019 год'!H125</f>
        <v>1116.8</v>
      </c>
      <c r="K57" s="36">
        <f t="shared" si="1"/>
        <v>0</v>
      </c>
      <c r="L57" s="50"/>
      <c r="M57" s="49">
        <f t="shared" si="5"/>
        <v>1116.8</v>
      </c>
      <c r="N57" s="36"/>
      <c r="O57" s="33"/>
      <c r="P57" s="33"/>
      <c r="Q57" s="33"/>
      <c r="R57" s="33"/>
      <c r="S57" s="33"/>
      <c r="T57" s="33"/>
      <c r="U57" s="33"/>
      <c r="V57" s="33"/>
      <c r="W57" s="178"/>
      <c r="X57" s="178"/>
      <c r="Y57" s="96"/>
      <c r="Z57" s="176"/>
    </row>
    <row r="58" spans="1:26" s="34" customFormat="1" ht="18.75" customHeight="1" outlineLevel="1">
      <c r="A58" s="28" t="s">
        <v>71</v>
      </c>
      <c r="B58" s="168"/>
      <c r="C58" s="55" t="s">
        <v>92</v>
      </c>
      <c r="D58" s="28" t="s">
        <v>16</v>
      </c>
      <c r="E58" s="92">
        <v>324</v>
      </c>
      <c r="F58" s="92">
        <f t="shared" si="7"/>
        <v>324</v>
      </c>
      <c r="G58" s="169"/>
      <c r="H58" s="31"/>
      <c r="I58" s="53">
        <v>86398.946</v>
      </c>
      <c r="J58" s="32">
        <f>'Сопоставление 2019 год'!H126</f>
        <v>86624.03321000002</v>
      </c>
      <c r="K58" s="32">
        <f t="shared" si="1"/>
        <v>225.08721000002697</v>
      </c>
      <c r="L58" s="94"/>
      <c r="M58" s="56">
        <f t="shared" si="5"/>
        <v>86624.03321000002</v>
      </c>
      <c r="N58" s="36"/>
      <c r="O58" s="33"/>
      <c r="P58" s="33"/>
      <c r="Q58" s="33"/>
      <c r="R58" s="33"/>
      <c r="S58" s="33"/>
      <c r="T58" s="33"/>
      <c r="U58" s="33"/>
      <c r="V58" s="33"/>
      <c r="W58" s="178"/>
      <c r="X58" s="178"/>
      <c r="Y58" s="96"/>
      <c r="Z58" s="176"/>
    </row>
    <row r="59" spans="1:26" s="87" customFormat="1" ht="18.75" customHeight="1" outlineLevel="1">
      <c r="A59" s="28" t="s">
        <v>72</v>
      </c>
      <c r="B59" s="168"/>
      <c r="C59" s="55" t="s">
        <v>256</v>
      </c>
      <c r="D59" s="28" t="s">
        <v>16</v>
      </c>
      <c r="E59" s="92">
        <v>92</v>
      </c>
      <c r="F59" s="92">
        <f t="shared" si="7"/>
        <v>92</v>
      </c>
      <c r="G59" s="169"/>
      <c r="H59" s="31"/>
      <c r="I59" s="53">
        <v>9803.326</v>
      </c>
      <c r="J59" s="32">
        <f>'Сопоставление 2019 год'!H140</f>
        <v>10046.809</v>
      </c>
      <c r="K59" s="32">
        <f t="shared" si="1"/>
        <v>243.48300000000017</v>
      </c>
      <c r="L59" s="94"/>
      <c r="M59" s="56">
        <f t="shared" si="5"/>
        <v>10046.809</v>
      </c>
      <c r="N59" s="32"/>
      <c r="O59" s="58"/>
      <c r="P59" s="58"/>
      <c r="Q59" s="58"/>
      <c r="R59" s="58"/>
      <c r="S59" s="58"/>
      <c r="T59" s="58"/>
      <c r="U59" s="58"/>
      <c r="V59" s="58"/>
      <c r="W59" s="178"/>
      <c r="X59" s="178"/>
      <c r="Y59" s="96"/>
      <c r="Z59" s="176"/>
    </row>
    <row r="60" spans="1:26" s="34" customFormat="1" ht="18.75" customHeight="1" outlineLevel="1">
      <c r="A60" s="28" t="s">
        <v>73</v>
      </c>
      <c r="B60" s="168"/>
      <c r="C60" s="55" t="s">
        <v>100</v>
      </c>
      <c r="D60" s="28" t="s">
        <v>16</v>
      </c>
      <c r="E60" s="92">
        <v>5</v>
      </c>
      <c r="F60" s="92">
        <v>5</v>
      </c>
      <c r="G60" s="169"/>
      <c r="H60" s="31"/>
      <c r="I60" s="53">
        <f>SUM(I61:I65)</f>
        <v>28959</v>
      </c>
      <c r="J60" s="53">
        <f>SUM(J61:J65)</f>
        <v>29842.88</v>
      </c>
      <c r="K60" s="36">
        <f t="shared" si="1"/>
        <v>883.880000000001</v>
      </c>
      <c r="L60" s="50"/>
      <c r="M60" s="56">
        <f t="shared" si="5"/>
        <v>29842.88</v>
      </c>
      <c r="N60" s="36"/>
      <c r="O60" s="33"/>
      <c r="P60" s="33"/>
      <c r="Q60" s="33"/>
      <c r="R60" s="33"/>
      <c r="S60" s="33"/>
      <c r="T60" s="33"/>
      <c r="U60" s="33"/>
      <c r="V60" s="33"/>
      <c r="W60" s="178"/>
      <c r="X60" s="178"/>
      <c r="Y60" s="96"/>
      <c r="Z60" s="176"/>
    </row>
    <row r="61" spans="1:26" s="34" customFormat="1" ht="18.75" customHeight="1" outlineLevel="1">
      <c r="A61" s="23">
        <v>1</v>
      </c>
      <c r="B61" s="168"/>
      <c r="C61" s="35" t="s">
        <v>257</v>
      </c>
      <c r="D61" s="23" t="s">
        <v>16</v>
      </c>
      <c r="E61" s="46">
        <v>1</v>
      </c>
      <c r="F61" s="46">
        <f aca="true" t="shared" si="8" ref="F61:F67">E61</f>
        <v>1</v>
      </c>
      <c r="G61" s="169"/>
      <c r="H61" s="31"/>
      <c r="I61" s="54">
        <v>5499</v>
      </c>
      <c r="J61" s="36">
        <f>'Сопоставление 2019 год'!H142</f>
        <v>6382.88</v>
      </c>
      <c r="K61" s="36">
        <f t="shared" si="1"/>
        <v>883.8800000000001</v>
      </c>
      <c r="L61" s="50"/>
      <c r="M61" s="49">
        <f t="shared" si="5"/>
        <v>6382.88</v>
      </c>
      <c r="N61" s="36"/>
      <c r="O61" s="33"/>
      <c r="P61" s="33"/>
      <c r="Q61" s="33"/>
      <c r="R61" s="33"/>
      <c r="S61" s="33"/>
      <c r="T61" s="33"/>
      <c r="U61" s="33"/>
      <c r="V61" s="33"/>
      <c r="W61" s="178"/>
      <c r="X61" s="178"/>
      <c r="Y61" s="96"/>
      <c r="Z61" s="176"/>
    </row>
    <row r="62" spans="1:26" s="34" customFormat="1" ht="18.75" customHeight="1" outlineLevel="1">
      <c r="A62" s="23">
        <f>A61+1</f>
        <v>2</v>
      </c>
      <c r="B62" s="168"/>
      <c r="C62" s="35" t="s">
        <v>258</v>
      </c>
      <c r="D62" s="23" t="s">
        <v>16</v>
      </c>
      <c r="E62" s="46">
        <v>1</v>
      </c>
      <c r="F62" s="46">
        <f t="shared" si="8"/>
        <v>1</v>
      </c>
      <c r="G62" s="169"/>
      <c r="H62" s="31"/>
      <c r="I62" s="54">
        <v>5980</v>
      </c>
      <c r="J62" s="36">
        <f>'Сопоставление 2019 год'!H143</f>
        <v>5980</v>
      </c>
      <c r="K62" s="36">
        <f t="shared" si="1"/>
        <v>0</v>
      </c>
      <c r="L62" s="50"/>
      <c r="M62" s="49">
        <f t="shared" si="5"/>
        <v>5980</v>
      </c>
      <c r="N62" s="36"/>
      <c r="O62" s="33"/>
      <c r="P62" s="33"/>
      <c r="Q62" s="33"/>
      <c r="R62" s="33"/>
      <c r="S62" s="33"/>
      <c r="T62" s="33"/>
      <c r="U62" s="33"/>
      <c r="V62" s="33"/>
      <c r="W62" s="178"/>
      <c r="X62" s="178"/>
      <c r="Y62" s="96"/>
      <c r="Z62" s="176"/>
    </row>
    <row r="63" spans="1:26" s="34" customFormat="1" ht="18.75" customHeight="1" outlineLevel="1">
      <c r="A63" s="23">
        <f>A62+1</f>
        <v>3</v>
      </c>
      <c r="B63" s="168"/>
      <c r="C63" s="35" t="s">
        <v>259</v>
      </c>
      <c r="D63" s="23" t="s">
        <v>16</v>
      </c>
      <c r="E63" s="46">
        <v>1</v>
      </c>
      <c r="F63" s="46">
        <f t="shared" si="8"/>
        <v>1</v>
      </c>
      <c r="G63" s="169"/>
      <c r="H63" s="31"/>
      <c r="I63" s="54">
        <v>5030</v>
      </c>
      <c r="J63" s="36">
        <f>'Сопоставление 2019 год'!H144</f>
        <v>5030</v>
      </c>
      <c r="K63" s="36">
        <f t="shared" si="1"/>
        <v>0</v>
      </c>
      <c r="L63" s="64"/>
      <c r="M63" s="49">
        <f t="shared" si="5"/>
        <v>5030</v>
      </c>
      <c r="N63" s="36"/>
      <c r="O63" s="33"/>
      <c r="P63" s="33"/>
      <c r="Q63" s="33"/>
      <c r="R63" s="33"/>
      <c r="S63" s="33"/>
      <c r="T63" s="33"/>
      <c r="U63" s="33"/>
      <c r="V63" s="33"/>
      <c r="W63" s="178"/>
      <c r="X63" s="178"/>
      <c r="Y63" s="96"/>
      <c r="Z63" s="176"/>
    </row>
    <row r="64" spans="1:26" s="34" customFormat="1" ht="18.75" customHeight="1" outlineLevel="1">
      <c r="A64" s="23">
        <f>A63+1</f>
        <v>4</v>
      </c>
      <c r="B64" s="168"/>
      <c r="C64" s="35" t="s">
        <v>260</v>
      </c>
      <c r="D64" s="23" t="s">
        <v>16</v>
      </c>
      <c r="E64" s="46">
        <v>1</v>
      </c>
      <c r="F64" s="46">
        <f t="shared" si="8"/>
        <v>1</v>
      </c>
      <c r="G64" s="169"/>
      <c r="H64" s="31"/>
      <c r="I64" s="54">
        <v>5700</v>
      </c>
      <c r="J64" s="36">
        <f>'Сопоставление 2019 год'!H145</f>
        <v>5700</v>
      </c>
      <c r="K64" s="36">
        <f t="shared" si="1"/>
        <v>0</v>
      </c>
      <c r="L64" s="64"/>
      <c r="M64" s="49">
        <f t="shared" si="5"/>
        <v>5700</v>
      </c>
      <c r="N64" s="36"/>
      <c r="O64" s="33"/>
      <c r="P64" s="33"/>
      <c r="Q64" s="33"/>
      <c r="R64" s="33"/>
      <c r="S64" s="33"/>
      <c r="T64" s="33"/>
      <c r="U64" s="33"/>
      <c r="V64" s="33"/>
      <c r="W64" s="178"/>
      <c r="X64" s="178"/>
      <c r="Y64" s="96"/>
      <c r="Z64" s="176"/>
    </row>
    <row r="65" spans="1:26" s="34" customFormat="1" ht="18.75" customHeight="1" outlineLevel="1">
      <c r="A65" s="23">
        <f>A64+1</f>
        <v>5</v>
      </c>
      <c r="B65" s="168"/>
      <c r="C65" s="35" t="s">
        <v>261</v>
      </c>
      <c r="D65" s="23" t="s">
        <v>16</v>
      </c>
      <c r="E65" s="46">
        <v>1</v>
      </c>
      <c r="F65" s="46">
        <f t="shared" si="8"/>
        <v>1</v>
      </c>
      <c r="G65" s="169"/>
      <c r="H65" s="31"/>
      <c r="I65" s="54">
        <v>6750</v>
      </c>
      <c r="J65" s="36">
        <f>'Сопоставление 2019 год'!H146</f>
        <v>6750</v>
      </c>
      <c r="K65" s="36">
        <f t="shared" si="1"/>
        <v>0</v>
      </c>
      <c r="L65" s="50"/>
      <c r="M65" s="49">
        <f t="shared" si="5"/>
        <v>6750</v>
      </c>
      <c r="N65" s="36"/>
      <c r="O65" s="33"/>
      <c r="P65" s="33"/>
      <c r="Q65" s="33"/>
      <c r="R65" s="33"/>
      <c r="S65" s="33"/>
      <c r="T65" s="33"/>
      <c r="U65" s="33"/>
      <c r="V65" s="33"/>
      <c r="W65" s="178"/>
      <c r="X65" s="178"/>
      <c r="Y65" s="96"/>
      <c r="Z65" s="176"/>
    </row>
    <row r="66" spans="1:26" s="34" customFormat="1" ht="18.75" customHeight="1" outlineLevel="1">
      <c r="A66" s="51" t="s">
        <v>74</v>
      </c>
      <c r="B66" s="168"/>
      <c r="C66" s="55" t="s">
        <v>262</v>
      </c>
      <c r="D66" s="28" t="s">
        <v>16</v>
      </c>
      <c r="E66" s="92">
        <v>17</v>
      </c>
      <c r="F66" s="92">
        <f t="shared" si="8"/>
        <v>17</v>
      </c>
      <c r="G66" s="169"/>
      <c r="H66" s="31"/>
      <c r="I66" s="53">
        <v>8926.92</v>
      </c>
      <c r="J66" s="32">
        <f>'Сопоставление 2019 год'!H147</f>
        <v>9038.529999999995</v>
      </c>
      <c r="K66" s="32">
        <f t="shared" si="1"/>
        <v>111.60999999999513</v>
      </c>
      <c r="L66" s="50"/>
      <c r="M66" s="56">
        <f t="shared" si="5"/>
        <v>9038.529999999995</v>
      </c>
      <c r="N66" s="36"/>
      <c r="O66" s="33"/>
      <c r="P66" s="33"/>
      <c r="Q66" s="33"/>
      <c r="R66" s="33"/>
      <c r="S66" s="33"/>
      <c r="T66" s="33"/>
      <c r="U66" s="33"/>
      <c r="V66" s="33"/>
      <c r="W66" s="178"/>
      <c r="X66" s="178"/>
      <c r="Y66" s="96"/>
      <c r="Z66" s="176"/>
    </row>
    <row r="67" spans="1:26" s="34" customFormat="1" ht="18.75" customHeight="1" outlineLevel="1">
      <c r="A67" s="51" t="s">
        <v>76</v>
      </c>
      <c r="B67" s="168"/>
      <c r="C67" s="55" t="s">
        <v>263</v>
      </c>
      <c r="D67" s="28" t="s">
        <v>16</v>
      </c>
      <c r="E67" s="92">
        <v>20</v>
      </c>
      <c r="F67" s="92">
        <f t="shared" si="8"/>
        <v>20</v>
      </c>
      <c r="G67" s="169"/>
      <c r="H67" s="31"/>
      <c r="I67" s="53">
        <v>2932.0389999999998</v>
      </c>
      <c r="J67" s="32">
        <f>'Сопоставление 2019 год'!H148</f>
        <v>3163.8082299999996</v>
      </c>
      <c r="K67" s="32">
        <f t="shared" si="1"/>
        <v>231.76922999999988</v>
      </c>
      <c r="L67" s="50"/>
      <c r="M67" s="56">
        <f t="shared" si="5"/>
        <v>3163.8082299999996</v>
      </c>
      <c r="N67" s="36"/>
      <c r="O67" s="33"/>
      <c r="P67" s="33"/>
      <c r="Q67" s="33"/>
      <c r="R67" s="33"/>
      <c r="S67" s="33"/>
      <c r="T67" s="33"/>
      <c r="U67" s="33"/>
      <c r="V67" s="33"/>
      <c r="W67" s="178"/>
      <c r="X67" s="178"/>
      <c r="Y67" s="96"/>
      <c r="Z67" s="176"/>
    </row>
    <row r="68" spans="1:26" s="34" customFormat="1" ht="18.75" customHeight="1" outlineLevel="1">
      <c r="A68" s="51" t="s">
        <v>75</v>
      </c>
      <c r="B68" s="168"/>
      <c r="C68" s="55" t="s">
        <v>95</v>
      </c>
      <c r="D68" s="28" t="s">
        <v>16</v>
      </c>
      <c r="E68" s="92">
        <v>2</v>
      </c>
      <c r="F68" s="92">
        <v>6</v>
      </c>
      <c r="G68" s="169"/>
      <c r="H68" s="31"/>
      <c r="I68" s="53">
        <v>997.06567</v>
      </c>
      <c r="J68" s="32">
        <f>'Сопоставление 2019 год'!H159</f>
        <v>1510.1779499999998</v>
      </c>
      <c r="K68" s="32">
        <f t="shared" si="1"/>
        <v>513.1122799999998</v>
      </c>
      <c r="L68" s="50" t="s">
        <v>318</v>
      </c>
      <c r="M68" s="56">
        <f t="shared" si="5"/>
        <v>1510.1779499999998</v>
      </c>
      <c r="N68" s="36"/>
      <c r="O68" s="33"/>
      <c r="P68" s="33"/>
      <c r="Q68" s="33"/>
      <c r="R68" s="33"/>
      <c r="S68" s="33"/>
      <c r="T68" s="33"/>
      <c r="U68" s="33"/>
      <c r="V68" s="33"/>
      <c r="W68" s="178"/>
      <c r="X68" s="178"/>
      <c r="Y68" s="96"/>
      <c r="Z68" s="176"/>
    </row>
    <row r="69" spans="1:26" s="34" customFormat="1" ht="18.75" customHeight="1" outlineLevel="1">
      <c r="A69" s="51" t="s">
        <v>94</v>
      </c>
      <c r="B69" s="168"/>
      <c r="C69" s="55" t="s">
        <v>93</v>
      </c>
      <c r="D69" s="28" t="s">
        <v>16</v>
      </c>
      <c r="E69" s="92">
        <v>196</v>
      </c>
      <c r="F69" s="92">
        <f>E69</f>
        <v>196</v>
      </c>
      <c r="G69" s="169"/>
      <c r="H69" s="31"/>
      <c r="I69" s="53">
        <v>991.883</v>
      </c>
      <c r="J69" s="32">
        <f>'Сопоставление 2019 год'!H166</f>
        <v>991.89472</v>
      </c>
      <c r="K69" s="32">
        <f t="shared" si="1"/>
        <v>0.011719999999968422</v>
      </c>
      <c r="L69" s="50"/>
      <c r="M69" s="56">
        <f t="shared" si="5"/>
        <v>991.89472</v>
      </c>
      <c r="N69" s="36"/>
      <c r="O69" s="33"/>
      <c r="P69" s="33"/>
      <c r="Q69" s="33"/>
      <c r="R69" s="33"/>
      <c r="S69" s="33"/>
      <c r="T69" s="33"/>
      <c r="U69" s="33"/>
      <c r="V69" s="33"/>
      <c r="W69" s="178"/>
      <c r="X69" s="178"/>
      <c r="Y69" s="96"/>
      <c r="Z69" s="176"/>
    </row>
    <row r="70" spans="1:26" s="34" customFormat="1" ht="28.5" customHeight="1" outlineLevel="1">
      <c r="A70" s="51" t="s">
        <v>96</v>
      </c>
      <c r="B70" s="168"/>
      <c r="C70" s="45" t="s">
        <v>280</v>
      </c>
      <c r="D70" s="28" t="s">
        <v>16</v>
      </c>
      <c r="E70" s="92">
        <v>7</v>
      </c>
      <c r="F70" s="92">
        <v>9</v>
      </c>
      <c r="G70" s="169"/>
      <c r="H70" s="31"/>
      <c r="I70" s="56">
        <v>8920.697</v>
      </c>
      <c r="J70" s="56">
        <f>'Сопоставление 2019 год'!H169</f>
        <v>9807.287180000001</v>
      </c>
      <c r="K70" s="32">
        <f t="shared" si="1"/>
        <v>886.590180000001</v>
      </c>
      <c r="L70" s="50" t="s">
        <v>317</v>
      </c>
      <c r="M70" s="56">
        <f t="shared" si="5"/>
        <v>9807.287180000001</v>
      </c>
      <c r="N70" s="36"/>
      <c r="O70" s="32"/>
      <c r="P70" s="33"/>
      <c r="Q70" s="33"/>
      <c r="R70" s="33"/>
      <c r="S70" s="33"/>
      <c r="T70" s="33"/>
      <c r="U70" s="33"/>
      <c r="V70" s="33"/>
      <c r="W70" s="178"/>
      <c r="X70" s="178"/>
      <c r="Y70" s="96"/>
      <c r="Z70" s="176"/>
    </row>
    <row r="71" spans="1:26" s="34" customFormat="1" ht="18.75" customHeight="1" outlineLevel="1">
      <c r="A71" s="51" t="s">
        <v>97</v>
      </c>
      <c r="B71" s="168"/>
      <c r="C71" s="57" t="s">
        <v>304</v>
      </c>
      <c r="D71" s="28"/>
      <c r="E71" s="52"/>
      <c r="F71" s="52"/>
      <c r="G71" s="169"/>
      <c r="H71" s="147">
        <v>-943800.1605118997</v>
      </c>
      <c r="I71" s="47">
        <f>I9+I49+I52+I58+I59+I60+I66+I67+I68+I69+I70</f>
        <v>775028.013199</v>
      </c>
      <c r="J71" s="47">
        <f>J9+J49+J52+J58+J59+J60+J66+J67+J68+J69+J70</f>
        <v>780861.82526</v>
      </c>
      <c r="K71" s="47">
        <f>K9+K49+K52+K58+K59+K60+K66+K67+K68+K69+K70</f>
        <v>5833.812061000021</v>
      </c>
      <c r="L71" s="47" t="s">
        <v>319</v>
      </c>
      <c r="M71" s="47">
        <f>M9+M49+M52+M58+M59+M60+M66+M67+M68+M69+M70</f>
        <v>780861.82526</v>
      </c>
      <c r="N71" s="47">
        <f>N9+N49+N52+N58+N59+N60+N66+N67+N68+N69+N70</f>
        <v>0</v>
      </c>
      <c r="O71" s="58"/>
      <c r="P71" s="58"/>
      <c r="Q71" s="59">
        <v>-0.03</v>
      </c>
      <c r="R71" s="59">
        <v>-1.81</v>
      </c>
      <c r="S71" s="59">
        <v>2.06</v>
      </c>
      <c r="T71" s="59">
        <v>2.068</v>
      </c>
      <c r="U71" s="59">
        <v>0.01</v>
      </c>
      <c r="V71" s="59">
        <f>U71</f>
        <v>0.01</v>
      </c>
      <c r="W71" s="178"/>
      <c r="X71" s="178"/>
      <c r="Y71" s="97"/>
      <c r="Z71" s="177"/>
    </row>
    <row r="72" spans="8:27" ht="18.75" customHeight="1" hidden="1">
      <c r="H72" s="77"/>
      <c r="J72" s="16"/>
      <c r="L72" s="95"/>
      <c r="M72" s="78">
        <v>382644.75</v>
      </c>
      <c r="O72" s="79">
        <v>2013</v>
      </c>
      <c r="P72" s="79">
        <v>2014</v>
      </c>
      <c r="Q72" s="79">
        <v>2015</v>
      </c>
      <c r="R72" s="80">
        <v>2016</v>
      </c>
      <c r="S72" s="59">
        <v>2018</v>
      </c>
      <c r="T72" s="59">
        <v>2019</v>
      </c>
      <c r="U72" s="59">
        <v>3.72</v>
      </c>
      <c r="V72" s="59">
        <v>3.49</v>
      </c>
      <c r="AA72" s="19"/>
    </row>
    <row r="73" spans="10:27" ht="18.75" customHeight="1" hidden="1">
      <c r="J73" s="16"/>
      <c r="K73" s="16"/>
      <c r="L73" s="95"/>
      <c r="M73" s="78" t="e">
        <f>M72/#REF!</f>
        <v>#REF!</v>
      </c>
      <c r="O73" s="81">
        <v>1298021.07</v>
      </c>
      <c r="P73" s="81">
        <v>1262197.27</v>
      </c>
      <c r="Q73" s="81">
        <v>1293199.3969999999</v>
      </c>
      <c r="R73" s="82">
        <v>1335734</v>
      </c>
      <c r="S73" s="82">
        <v>1335377</v>
      </c>
      <c r="T73" s="19">
        <v>1311253.81</v>
      </c>
      <c r="V73" s="83">
        <f>U72-V72</f>
        <v>0.22999999999999998</v>
      </c>
      <c r="AA73" s="19"/>
    </row>
    <row r="74" spans="10:27" ht="18.75" customHeight="1">
      <c r="J74" s="16"/>
      <c r="K74" s="16"/>
      <c r="L74" s="95"/>
      <c r="M74" s="78"/>
      <c r="O74" s="81"/>
      <c r="P74" s="81"/>
      <c r="Q74" s="81"/>
      <c r="R74" s="82"/>
      <c r="S74" s="82"/>
      <c r="V74" s="83"/>
      <c r="AA74" s="19"/>
    </row>
    <row r="75" spans="3:24" s="70" customFormat="1" ht="18.75" customHeight="1">
      <c r="C75" s="98"/>
      <c r="D75" s="99"/>
      <c r="E75" s="100"/>
      <c r="F75" s="100"/>
      <c r="G75" s="174"/>
      <c r="H75" s="174"/>
      <c r="I75" s="174"/>
      <c r="J75" s="174"/>
      <c r="K75" s="174"/>
      <c r="L75" s="174"/>
      <c r="N75" s="69"/>
      <c r="X75" s="67"/>
    </row>
    <row r="76" ht="18.75" customHeight="1">
      <c r="AA76" s="19"/>
    </row>
    <row r="77" spans="14:27" ht="18.75" customHeight="1">
      <c r="N77" s="16"/>
      <c r="P77" s="16"/>
      <c r="Q77" s="16"/>
      <c r="AA77" s="19"/>
    </row>
    <row r="78" spans="10:27" ht="18.75" customHeight="1">
      <c r="J78" s="16"/>
      <c r="N78" s="16"/>
      <c r="P78" s="16"/>
      <c r="Q78" s="16"/>
      <c r="AA78" s="19"/>
    </row>
    <row r="79" spans="10:27" ht="18.75" customHeight="1">
      <c r="J79" s="16"/>
      <c r="N79" s="16"/>
      <c r="P79" s="16"/>
      <c r="Q79" s="16"/>
      <c r="AA79" s="19"/>
    </row>
    <row r="80" spans="10:27" ht="18.75" customHeight="1">
      <c r="J80" s="16"/>
      <c r="N80" s="16"/>
      <c r="P80" s="16"/>
      <c r="Q80" s="16"/>
      <c r="AA80" s="19"/>
    </row>
    <row r="81" spans="10:27" ht="18.75" customHeight="1">
      <c r="J81" s="16"/>
      <c r="N81" s="16"/>
      <c r="P81" s="16"/>
      <c r="Q81" s="16"/>
      <c r="AA81" s="19"/>
    </row>
    <row r="82" spans="10:27" ht="18.75" customHeight="1">
      <c r="J82" s="16"/>
      <c r="N82" s="16"/>
      <c r="P82" s="16"/>
      <c r="Q82" s="16"/>
      <c r="AA82" s="19"/>
    </row>
    <row r="83" spans="7:27" ht="18.75" customHeight="1">
      <c r="G83" s="172"/>
      <c r="H83" s="172"/>
      <c r="I83" s="172"/>
      <c r="J83" s="172"/>
      <c r="K83" s="172"/>
      <c r="L83" s="172"/>
      <c r="N83" s="16"/>
      <c r="AA83" s="19"/>
    </row>
    <row r="84" spans="14:27" ht="18.75" customHeight="1">
      <c r="N84" s="16"/>
      <c r="AA84" s="19"/>
    </row>
    <row r="85" spans="14:27" ht="18.75" customHeight="1">
      <c r="N85" s="16"/>
      <c r="AA85" s="19"/>
    </row>
    <row r="86" spans="14:27" ht="18.75" customHeight="1">
      <c r="N86" s="16"/>
      <c r="AA86" s="19"/>
    </row>
    <row r="87" spans="14:27" ht="18.75" customHeight="1">
      <c r="N87" s="16"/>
      <c r="AA87" s="19"/>
    </row>
    <row r="88" spans="14:27" ht="18.75" customHeight="1">
      <c r="N88" s="16"/>
      <c r="AA88" s="19"/>
    </row>
    <row r="89" spans="14:27" ht="18.75" customHeight="1">
      <c r="N89" s="16"/>
      <c r="AA89" s="19"/>
    </row>
    <row r="90" spans="14:27" ht="18.75" customHeight="1">
      <c r="N90" s="63"/>
      <c r="AA90" s="19"/>
    </row>
    <row r="91" spans="14:27" ht="18.75" customHeight="1">
      <c r="N91" s="16"/>
      <c r="AA91" s="19"/>
    </row>
  </sheetData>
  <sheetProtection/>
  <mergeCells count="32">
    <mergeCell ref="C6:C7"/>
    <mergeCell ref="I5:L6"/>
    <mergeCell ref="C1:I1"/>
    <mergeCell ref="C2:I2"/>
    <mergeCell ref="A3:Z3"/>
    <mergeCell ref="A4:Z4"/>
    <mergeCell ref="A5:A7"/>
    <mergeCell ref="Z5:Z7"/>
    <mergeCell ref="B5:G5"/>
    <mergeCell ref="D6:D7"/>
    <mergeCell ref="Z9:Z71"/>
    <mergeCell ref="W9:W71"/>
    <mergeCell ref="X9:X71"/>
    <mergeCell ref="M6:N6"/>
    <mergeCell ref="U6:V6"/>
    <mergeCell ref="W6:X6"/>
    <mergeCell ref="G83:L83"/>
    <mergeCell ref="Y38:Y41"/>
    <mergeCell ref="G75:L75"/>
    <mergeCell ref="Q6:R6"/>
    <mergeCell ref="S6:T6"/>
    <mergeCell ref="E6:F6"/>
    <mergeCell ref="B9:B71"/>
    <mergeCell ref="G9:G71"/>
    <mergeCell ref="Y5:Y7"/>
    <mergeCell ref="G6:G7"/>
    <mergeCell ref="H5:H7"/>
    <mergeCell ref="O6:O7"/>
    <mergeCell ref="P6:P7"/>
    <mergeCell ref="B6:B7"/>
    <mergeCell ref="M5:P5"/>
    <mergeCell ref="Q5:X5"/>
  </mergeCells>
  <printOptions/>
  <pageMargins left="0.1968503937007874" right="0.1968503937007874" top="0.63" bottom="0.1968503937007874" header="0.31496062992125984" footer="0.2362204724409449"/>
  <pageSetup fitToHeight="10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2"/>
  <sheetViews>
    <sheetView tabSelected="1" zoomScale="72" zoomScaleNormal="72" zoomScalePageLayoutView="0" workbookViewId="0" topLeftCell="B1">
      <selection activeCell="E181" sqref="E181:E182"/>
    </sheetView>
  </sheetViews>
  <sheetFormatPr defaultColWidth="9.140625" defaultRowHeight="15"/>
  <cols>
    <col min="1" max="1" width="6.8515625" style="66" hidden="1" customWidth="1"/>
    <col min="2" max="2" width="6.8515625" style="66" customWidth="1"/>
    <col min="3" max="3" width="69.7109375" style="74" customWidth="1"/>
    <col min="4" max="4" width="10.421875" style="74" customWidth="1"/>
    <col min="5" max="5" width="10.00390625" style="72" customWidth="1"/>
    <col min="6" max="6" width="8.7109375" style="72" customWidth="1"/>
    <col min="7" max="7" width="16.140625" style="67" customWidth="1"/>
    <col min="8" max="8" width="14.8515625" style="72" customWidth="1"/>
    <col min="9" max="9" width="13.7109375" style="67" customWidth="1"/>
    <col min="10" max="10" width="24.8515625" style="67" customWidth="1"/>
    <col min="11" max="16384" width="9.140625" style="67" customWidth="1"/>
  </cols>
  <sheetData>
    <row r="1" spans="2:25" ht="26.25" customHeight="1">
      <c r="B1" s="186" t="s">
        <v>20</v>
      </c>
      <c r="C1" s="186"/>
      <c r="D1" s="186"/>
      <c r="E1" s="186"/>
      <c r="F1" s="186"/>
      <c r="G1" s="186"/>
      <c r="H1" s="186"/>
      <c r="I1" s="186"/>
      <c r="J1" s="186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ht="21" customHeight="1">
      <c r="A2" s="102"/>
      <c r="B2" s="187" t="s">
        <v>293</v>
      </c>
      <c r="C2" s="187"/>
      <c r="D2" s="187"/>
      <c r="E2" s="187"/>
      <c r="F2" s="187"/>
      <c r="G2" s="187"/>
      <c r="H2" s="187"/>
      <c r="I2" s="187"/>
      <c r="J2" s="187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10" ht="71.25" customHeight="1">
      <c r="A3" s="182" t="s">
        <v>11</v>
      </c>
      <c r="B3" s="184" t="s">
        <v>11</v>
      </c>
      <c r="C3" s="185" t="s">
        <v>46</v>
      </c>
      <c r="D3" s="185" t="s">
        <v>15</v>
      </c>
      <c r="E3" s="185" t="s">
        <v>291</v>
      </c>
      <c r="F3" s="185"/>
      <c r="G3" s="192" t="s">
        <v>292</v>
      </c>
      <c r="H3" s="192"/>
      <c r="I3" s="192"/>
      <c r="J3" s="192"/>
    </row>
    <row r="4" spans="1:10" ht="57.75" customHeight="1">
      <c r="A4" s="183"/>
      <c r="B4" s="184"/>
      <c r="C4" s="185"/>
      <c r="D4" s="185"/>
      <c r="E4" s="144" t="s">
        <v>13</v>
      </c>
      <c r="F4" s="144" t="s">
        <v>14</v>
      </c>
      <c r="G4" s="144" t="s">
        <v>13</v>
      </c>
      <c r="H4" s="144" t="s">
        <v>14</v>
      </c>
      <c r="I4" s="145" t="s">
        <v>90</v>
      </c>
      <c r="J4" s="76" t="s">
        <v>17</v>
      </c>
    </row>
    <row r="5" spans="1:12" ht="15">
      <c r="A5" s="103">
        <v>1</v>
      </c>
      <c r="B5" s="103" t="s">
        <v>47</v>
      </c>
      <c r="C5" s="104" t="s">
        <v>12</v>
      </c>
      <c r="D5" s="105"/>
      <c r="E5" s="106"/>
      <c r="F5" s="106"/>
      <c r="G5" s="106">
        <f>G6+G7+G8+G9+G10+G11+G12+G13+G14+G15+G19+G25+G28+G29+G30+G31+G34+G37+G38+G45+G46+G47+G48+G49+G50+G51+G52+G66+G86+G87+G88+G89+G90+G91+G92+G93+G94+G95+G102</f>
        <v>439128.30352899997</v>
      </c>
      <c r="H5" s="106">
        <f>H6+H7+H8+H9+H10+H11+H12+H13+H14+H15+H19+H25+H28+H29+H30+H31+H34+H37+H38+H45+H46+H47+H48+H49+H50+H51+H52+H66+H86+H87+H88+H89+H90+H91+H92+H93+H94+H95+H102</f>
        <v>441503.3928299999</v>
      </c>
      <c r="I5" s="106">
        <f>H5-G5</f>
        <v>2375.0893009999418</v>
      </c>
      <c r="J5" s="71"/>
      <c r="K5" s="72"/>
      <c r="L5" s="72"/>
    </row>
    <row r="6" spans="1:16" ht="33" customHeight="1">
      <c r="A6" s="146" t="s">
        <v>105</v>
      </c>
      <c r="B6" s="146" t="s">
        <v>6</v>
      </c>
      <c r="C6" s="101" t="s">
        <v>106</v>
      </c>
      <c r="D6" s="144" t="s">
        <v>16</v>
      </c>
      <c r="E6" s="107">
        <v>1</v>
      </c>
      <c r="F6" s="107">
        <f>E6</f>
        <v>1</v>
      </c>
      <c r="G6" s="108">
        <v>3615.78</v>
      </c>
      <c r="H6" s="108">
        <v>3719.31437</v>
      </c>
      <c r="I6" s="108">
        <f>H6-G6</f>
        <v>103.53436999999985</v>
      </c>
      <c r="J6" s="101" t="s">
        <v>313</v>
      </c>
      <c r="K6" s="150"/>
      <c r="L6" s="68"/>
      <c r="M6" s="68"/>
      <c r="N6" s="68"/>
      <c r="O6" s="68"/>
      <c r="P6" s="68"/>
    </row>
    <row r="7" spans="1:10" ht="46.5">
      <c r="A7" s="146" t="s">
        <v>107</v>
      </c>
      <c r="B7" s="146" t="s">
        <v>7</v>
      </c>
      <c r="C7" s="101" t="s">
        <v>108</v>
      </c>
      <c r="D7" s="144" t="s">
        <v>16</v>
      </c>
      <c r="E7" s="160">
        <v>1</v>
      </c>
      <c r="F7" s="107">
        <f aca="true" t="shared" si="0" ref="F7:F15">E7</f>
        <v>1</v>
      </c>
      <c r="G7" s="108">
        <v>42135.573</v>
      </c>
      <c r="H7" s="108">
        <v>42811.07384</v>
      </c>
      <c r="I7" s="108">
        <f aca="true" t="shared" si="1" ref="I7:I70">H7-G7</f>
        <v>675.5008400000006</v>
      </c>
      <c r="J7" s="101" t="s">
        <v>314</v>
      </c>
    </row>
    <row r="8" spans="1:10" ht="24" customHeight="1">
      <c r="A8" s="146" t="s">
        <v>109</v>
      </c>
      <c r="B8" s="146" t="s">
        <v>8</v>
      </c>
      <c r="C8" s="101" t="s">
        <v>110</v>
      </c>
      <c r="D8" s="144" t="s">
        <v>16</v>
      </c>
      <c r="E8" s="161">
        <v>1</v>
      </c>
      <c r="F8" s="107">
        <f t="shared" si="0"/>
        <v>1</v>
      </c>
      <c r="G8" s="108">
        <v>98645.66184</v>
      </c>
      <c r="H8" s="108">
        <v>98645.66184</v>
      </c>
      <c r="I8" s="108">
        <f t="shared" si="1"/>
        <v>0</v>
      </c>
      <c r="J8" s="101"/>
    </row>
    <row r="9" spans="1:10" ht="25.5" customHeight="1">
      <c r="A9" s="146"/>
      <c r="B9" s="146" t="s">
        <v>1</v>
      </c>
      <c r="C9" s="109" t="s">
        <v>111</v>
      </c>
      <c r="D9" s="144" t="s">
        <v>16</v>
      </c>
      <c r="E9" s="89">
        <v>1</v>
      </c>
      <c r="F9" s="107">
        <f t="shared" si="0"/>
        <v>1</v>
      </c>
      <c r="G9" s="108">
        <v>26557.931</v>
      </c>
      <c r="H9" s="75">
        <v>26558.88684</v>
      </c>
      <c r="I9" s="108">
        <f t="shared" si="1"/>
        <v>0.9558399999987159</v>
      </c>
      <c r="J9" s="101"/>
    </row>
    <row r="10" spans="1:10" ht="15">
      <c r="A10" s="146" t="s">
        <v>112</v>
      </c>
      <c r="B10" s="146" t="s">
        <v>2</v>
      </c>
      <c r="C10" s="109" t="s">
        <v>113</v>
      </c>
      <c r="D10" s="144" t="s">
        <v>16</v>
      </c>
      <c r="E10" s="89">
        <v>1</v>
      </c>
      <c r="F10" s="107">
        <f t="shared" si="0"/>
        <v>1</v>
      </c>
      <c r="G10" s="108">
        <v>9995.430349999999</v>
      </c>
      <c r="H10" s="75">
        <v>9995.43035</v>
      </c>
      <c r="I10" s="108">
        <f t="shared" si="1"/>
        <v>0</v>
      </c>
      <c r="J10" s="101"/>
    </row>
    <row r="11" spans="1:10" ht="26.25" customHeight="1">
      <c r="A11" s="146" t="s">
        <v>114</v>
      </c>
      <c r="B11" s="146" t="s">
        <v>3</v>
      </c>
      <c r="C11" s="109" t="s">
        <v>115</v>
      </c>
      <c r="D11" s="144" t="s">
        <v>116</v>
      </c>
      <c r="E11" s="89">
        <v>1</v>
      </c>
      <c r="F11" s="107">
        <f t="shared" si="0"/>
        <v>1</v>
      </c>
      <c r="G11" s="108">
        <v>3766.49602</v>
      </c>
      <c r="H11" s="75">
        <v>3766.49602</v>
      </c>
      <c r="I11" s="108">
        <f t="shared" si="1"/>
        <v>0</v>
      </c>
      <c r="J11" s="101"/>
    </row>
    <row r="12" spans="1:10" ht="19.5" customHeight="1">
      <c r="A12" s="146" t="s">
        <v>117</v>
      </c>
      <c r="B12" s="146" t="s">
        <v>4</v>
      </c>
      <c r="C12" s="109" t="s">
        <v>118</v>
      </c>
      <c r="D12" s="144" t="s">
        <v>16</v>
      </c>
      <c r="E12" s="89">
        <v>1</v>
      </c>
      <c r="F12" s="107">
        <f t="shared" si="0"/>
        <v>1</v>
      </c>
      <c r="G12" s="108">
        <v>8453.132</v>
      </c>
      <c r="H12" s="75">
        <v>8453.14485</v>
      </c>
      <c r="I12" s="108">
        <f t="shared" si="1"/>
        <v>0.012850000000980799</v>
      </c>
      <c r="J12" s="101"/>
    </row>
    <row r="13" spans="1:10" ht="46.5" customHeight="1">
      <c r="A13" s="146" t="s">
        <v>119</v>
      </c>
      <c r="B13" s="146" t="s">
        <v>48</v>
      </c>
      <c r="C13" s="109" t="s">
        <v>120</v>
      </c>
      <c r="D13" s="144" t="s">
        <v>16</v>
      </c>
      <c r="E13" s="89">
        <v>1</v>
      </c>
      <c r="F13" s="107">
        <f t="shared" si="0"/>
        <v>1</v>
      </c>
      <c r="G13" s="108">
        <v>22212.411</v>
      </c>
      <c r="H13" s="75">
        <v>22243.21309</v>
      </c>
      <c r="I13" s="108">
        <f t="shared" si="1"/>
        <v>30.802090000001044</v>
      </c>
      <c r="J13" s="193" t="s">
        <v>314</v>
      </c>
    </row>
    <row r="14" spans="1:11" ht="15">
      <c r="A14" s="146" t="s">
        <v>121</v>
      </c>
      <c r="B14" s="146" t="s">
        <v>49</v>
      </c>
      <c r="C14" s="109" t="s">
        <v>321</v>
      </c>
      <c r="D14" s="144" t="s">
        <v>16</v>
      </c>
      <c r="E14" s="89">
        <v>1</v>
      </c>
      <c r="F14" s="107">
        <f t="shared" si="0"/>
        <v>1</v>
      </c>
      <c r="G14" s="108">
        <v>40348.014</v>
      </c>
      <c r="H14" s="75">
        <v>40386.54633</v>
      </c>
      <c r="I14" s="108">
        <f t="shared" si="1"/>
        <v>38.532329999994545</v>
      </c>
      <c r="J14" s="194"/>
      <c r="K14" s="72"/>
    </row>
    <row r="15" spans="1:10" ht="15">
      <c r="A15" s="146" t="s">
        <v>122</v>
      </c>
      <c r="B15" s="146" t="s">
        <v>50</v>
      </c>
      <c r="C15" s="109" t="s">
        <v>123</v>
      </c>
      <c r="D15" s="144" t="s">
        <v>16</v>
      </c>
      <c r="E15" s="89">
        <v>42</v>
      </c>
      <c r="F15" s="107">
        <f t="shared" si="0"/>
        <v>42</v>
      </c>
      <c r="G15" s="108">
        <v>4011.9672</v>
      </c>
      <c r="H15" s="75">
        <f>620.88245+2271.47004+1119.61471</f>
        <v>4011.9672</v>
      </c>
      <c r="I15" s="108">
        <f t="shared" si="1"/>
        <v>0</v>
      </c>
      <c r="J15" s="194"/>
    </row>
    <row r="16" spans="1:10" ht="15" customHeight="1" hidden="1">
      <c r="A16" s="146"/>
      <c r="B16" s="110" t="s">
        <v>6</v>
      </c>
      <c r="C16" s="111" t="s">
        <v>124</v>
      </c>
      <c r="D16" s="112"/>
      <c r="E16" s="113"/>
      <c r="F16" s="113"/>
      <c r="G16" s="114">
        <f>H16</f>
        <v>620.88245</v>
      </c>
      <c r="H16" s="115">
        <v>620.88245</v>
      </c>
      <c r="I16" s="108">
        <f t="shared" si="1"/>
        <v>0</v>
      </c>
      <c r="J16" s="194"/>
    </row>
    <row r="17" spans="1:10" ht="15" customHeight="1" hidden="1">
      <c r="A17" s="146"/>
      <c r="B17" s="110" t="s">
        <v>7</v>
      </c>
      <c r="C17" s="111" t="s">
        <v>125</v>
      </c>
      <c r="D17" s="112"/>
      <c r="E17" s="113"/>
      <c r="F17" s="113"/>
      <c r="G17" s="114">
        <f>H17</f>
        <v>2271.47004</v>
      </c>
      <c r="H17" s="115">
        <v>2271.47004</v>
      </c>
      <c r="I17" s="108">
        <f t="shared" si="1"/>
        <v>0</v>
      </c>
      <c r="J17" s="194"/>
    </row>
    <row r="18" spans="1:10" ht="39.75" customHeight="1" hidden="1">
      <c r="A18" s="146"/>
      <c r="B18" s="110" t="s">
        <v>8</v>
      </c>
      <c r="C18" s="111" t="s">
        <v>126</v>
      </c>
      <c r="D18" s="112"/>
      <c r="E18" s="113"/>
      <c r="F18" s="113"/>
      <c r="G18" s="114">
        <f>H18</f>
        <v>1119.61471</v>
      </c>
      <c r="H18" s="115">
        <v>1119.61471</v>
      </c>
      <c r="I18" s="108">
        <f t="shared" si="1"/>
        <v>0</v>
      </c>
      <c r="J18" s="194"/>
    </row>
    <row r="19" spans="1:10" ht="55.5" customHeight="1">
      <c r="A19" s="146" t="s">
        <v>127</v>
      </c>
      <c r="B19" s="146" t="s">
        <v>51</v>
      </c>
      <c r="C19" s="109" t="s">
        <v>128</v>
      </c>
      <c r="D19" s="166" t="s">
        <v>311</v>
      </c>
      <c r="E19" s="88">
        <v>5</v>
      </c>
      <c r="F19" s="88">
        <f aca="true" t="shared" si="2" ref="F19:F25">E19</f>
        <v>5</v>
      </c>
      <c r="G19" s="108">
        <v>2920.5218</v>
      </c>
      <c r="H19" s="75">
        <f>SUM(H20:H24)</f>
        <v>2955.42241</v>
      </c>
      <c r="I19" s="108">
        <f t="shared" si="1"/>
        <v>34.90061000000014</v>
      </c>
      <c r="J19" s="195"/>
    </row>
    <row r="20" spans="1:10" ht="51" customHeight="1" hidden="1">
      <c r="A20" s="146"/>
      <c r="B20" s="110" t="s">
        <v>6</v>
      </c>
      <c r="C20" s="111" t="s">
        <v>129</v>
      </c>
      <c r="D20" s="88" t="s">
        <v>311</v>
      </c>
      <c r="E20" s="116">
        <v>1</v>
      </c>
      <c r="F20" s="116">
        <f t="shared" si="2"/>
        <v>1</v>
      </c>
      <c r="G20" s="114">
        <v>576.56223</v>
      </c>
      <c r="H20" s="115">
        <v>577.07344</v>
      </c>
      <c r="I20" s="108">
        <f t="shared" si="1"/>
        <v>0.5112100000000055</v>
      </c>
      <c r="J20" s="71"/>
    </row>
    <row r="21" spans="1:10" ht="67.5" customHeight="1" hidden="1">
      <c r="A21" s="146"/>
      <c r="B21" s="110" t="s">
        <v>7</v>
      </c>
      <c r="C21" s="117" t="s">
        <v>130</v>
      </c>
      <c r="D21" s="88" t="s">
        <v>311</v>
      </c>
      <c r="E21" s="116">
        <v>1</v>
      </c>
      <c r="F21" s="116">
        <f t="shared" si="2"/>
        <v>1</v>
      </c>
      <c r="G21" s="114">
        <v>589.4699</v>
      </c>
      <c r="H21" s="115">
        <v>590.54777</v>
      </c>
      <c r="I21" s="108">
        <f t="shared" si="1"/>
        <v>1.0778699999999617</v>
      </c>
      <c r="J21" s="71"/>
    </row>
    <row r="22" spans="1:10" ht="47.25" customHeight="1" hidden="1">
      <c r="A22" s="146"/>
      <c r="B22" s="110" t="s">
        <v>8</v>
      </c>
      <c r="C22" s="117" t="s">
        <v>131</v>
      </c>
      <c r="D22" s="88" t="s">
        <v>311</v>
      </c>
      <c r="E22" s="116">
        <v>1</v>
      </c>
      <c r="F22" s="116">
        <f t="shared" si="2"/>
        <v>1</v>
      </c>
      <c r="G22" s="114">
        <v>579.34624</v>
      </c>
      <c r="H22" s="115">
        <v>612.009</v>
      </c>
      <c r="I22" s="108">
        <f t="shared" si="1"/>
        <v>32.66276000000005</v>
      </c>
      <c r="J22" s="71"/>
    </row>
    <row r="23" spans="1:10" ht="48" customHeight="1" hidden="1">
      <c r="A23" s="146"/>
      <c r="B23" s="110" t="s">
        <v>1</v>
      </c>
      <c r="C23" s="117" t="s">
        <v>132</v>
      </c>
      <c r="D23" s="88" t="s">
        <v>311</v>
      </c>
      <c r="E23" s="116">
        <v>1</v>
      </c>
      <c r="F23" s="116">
        <f t="shared" si="2"/>
        <v>1</v>
      </c>
      <c r="G23" s="114">
        <v>588.71063</v>
      </c>
      <c r="H23" s="115">
        <v>588.7992</v>
      </c>
      <c r="I23" s="108">
        <f t="shared" si="1"/>
        <v>0.08857000000000426</v>
      </c>
      <c r="J23" s="71"/>
    </row>
    <row r="24" spans="1:10" ht="46.5" customHeight="1" hidden="1">
      <c r="A24" s="146"/>
      <c r="B24" s="110" t="s">
        <v>2</v>
      </c>
      <c r="C24" s="117" t="s">
        <v>133</v>
      </c>
      <c r="D24" s="88" t="s">
        <v>311</v>
      </c>
      <c r="E24" s="116">
        <v>1</v>
      </c>
      <c r="F24" s="116">
        <f t="shared" si="2"/>
        <v>1</v>
      </c>
      <c r="G24" s="114">
        <v>586.4328</v>
      </c>
      <c r="H24" s="115">
        <v>586.993</v>
      </c>
      <c r="I24" s="108">
        <f t="shared" si="1"/>
        <v>0.5602000000000089</v>
      </c>
      <c r="J24" s="71"/>
    </row>
    <row r="25" spans="1:10" ht="30.75">
      <c r="A25" s="146" t="s">
        <v>134</v>
      </c>
      <c r="B25" s="146" t="s">
        <v>52</v>
      </c>
      <c r="C25" s="118" t="s">
        <v>322</v>
      </c>
      <c r="D25" s="144" t="s">
        <v>16</v>
      </c>
      <c r="E25" s="89">
        <v>9</v>
      </c>
      <c r="F25" s="89">
        <f t="shared" si="2"/>
        <v>9</v>
      </c>
      <c r="G25" s="108">
        <v>19554.20642</v>
      </c>
      <c r="H25" s="75">
        <f>H26+H27</f>
        <v>19554.206420000002</v>
      </c>
      <c r="I25" s="108">
        <f t="shared" si="1"/>
        <v>0</v>
      </c>
      <c r="J25" s="71"/>
    </row>
    <row r="26" spans="1:10" ht="15.75" customHeight="1" hidden="1">
      <c r="A26" s="146"/>
      <c r="B26" s="110" t="s">
        <v>6</v>
      </c>
      <c r="C26" s="119" t="s">
        <v>135</v>
      </c>
      <c r="D26" s="112"/>
      <c r="E26" s="113"/>
      <c r="F26" s="113"/>
      <c r="G26" s="114"/>
      <c r="H26" s="115">
        <v>6414.65784</v>
      </c>
      <c r="I26" s="108">
        <f t="shared" si="1"/>
        <v>6414.65784</v>
      </c>
      <c r="J26" s="71"/>
    </row>
    <row r="27" spans="1:10" ht="15.75" customHeight="1" hidden="1">
      <c r="A27" s="146"/>
      <c r="B27" s="110" t="s">
        <v>7</v>
      </c>
      <c r="C27" s="119" t="s">
        <v>136</v>
      </c>
      <c r="D27" s="112"/>
      <c r="E27" s="113"/>
      <c r="F27" s="113"/>
      <c r="G27" s="114"/>
      <c r="H27" s="115">
        <v>13139.54858</v>
      </c>
      <c r="I27" s="108">
        <f t="shared" si="1"/>
        <v>13139.54858</v>
      </c>
      <c r="J27" s="71"/>
    </row>
    <row r="28" spans="1:10" ht="15">
      <c r="A28" s="146"/>
      <c r="B28" s="146" t="s">
        <v>53</v>
      </c>
      <c r="C28" s="120" t="s">
        <v>137</v>
      </c>
      <c r="D28" s="144" t="s">
        <v>16</v>
      </c>
      <c r="E28" s="89">
        <v>1</v>
      </c>
      <c r="F28" s="89">
        <f>E28</f>
        <v>1</v>
      </c>
      <c r="G28" s="108">
        <v>6808.4917860000005</v>
      </c>
      <c r="H28" s="75">
        <v>6808.74142</v>
      </c>
      <c r="I28" s="108">
        <f t="shared" si="1"/>
        <v>0.2496339999997872</v>
      </c>
      <c r="J28" s="71"/>
    </row>
    <row r="29" spans="1:10" ht="15">
      <c r="A29" s="146"/>
      <c r="B29" s="146" t="s">
        <v>54</v>
      </c>
      <c r="C29" s="120" t="s">
        <v>138</v>
      </c>
      <c r="D29" s="144" t="s">
        <v>16</v>
      </c>
      <c r="E29" s="89">
        <v>1</v>
      </c>
      <c r="F29" s="89">
        <f>E29</f>
        <v>1</v>
      </c>
      <c r="G29" s="108">
        <v>9803.791</v>
      </c>
      <c r="H29" s="75">
        <v>9806.66474</v>
      </c>
      <c r="I29" s="108">
        <f t="shared" si="1"/>
        <v>2.8737400000009075</v>
      </c>
      <c r="J29" s="71"/>
    </row>
    <row r="30" spans="1:10" ht="15">
      <c r="A30" s="146"/>
      <c r="B30" s="146" t="s">
        <v>55</v>
      </c>
      <c r="C30" s="120" t="s">
        <v>139</v>
      </c>
      <c r="D30" s="144" t="s">
        <v>16</v>
      </c>
      <c r="E30" s="89">
        <v>1</v>
      </c>
      <c r="F30" s="89">
        <f>E30</f>
        <v>1</v>
      </c>
      <c r="G30" s="108">
        <v>15020.01908</v>
      </c>
      <c r="H30" s="75">
        <v>15020.01908</v>
      </c>
      <c r="I30" s="108">
        <f t="shared" si="1"/>
        <v>0</v>
      </c>
      <c r="J30" s="71"/>
    </row>
    <row r="31" spans="1:10" ht="15">
      <c r="A31" s="146"/>
      <c r="B31" s="146" t="s">
        <v>56</v>
      </c>
      <c r="C31" s="109" t="s">
        <v>140</v>
      </c>
      <c r="D31" s="144" t="s">
        <v>16</v>
      </c>
      <c r="E31" s="89">
        <v>6</v>
      </c>
      <c r="F31" s="89">
        <f>E31</f>
        <v>6</v>
      </c>
      <c r="G31" s="108">
        <v>1196.13761</v>
      </c>
      <c r="H31" s="75">
        <f>640.87735+555.26026</f>
        <v>1196.13761</v>
      </c>
      <c r="I31" s="108">
        <f t="shared" si="1"/>
        <v>0</v>
      </c>
      <c r="J31" s="71"/>
    </row>
    <row r="32" spans="1:10" ht="15" customHeight="1" hidden="1">
      <c r="A32" s="146"/>
      <c r="B32" s="110" t="s">
        <v>6</v>
      </c>
      <c r="C32" s="121" t="s">
        <v>141</v>
      </c>
      <c r="D32" s="112"/>
      <c r="E32" s="113"/>
      <c r="F32" s="113"/>
      <c r="G32" s="114">
        <f>H32</f>
        <v>640.87735</v>
      </c>
      <c r="H32" s="115">
        <v>640.87735</v>
      </c>
      <c r="I32" s="108">
        <f t="shared" si="1"/>
        <v>0</v>
      </c>
      <c r="J32" s="71"/>
    </row>
    <row r="33" spans="1:10" ht="15" customHeight="1" hidden="1">
      <c r="A33" s="146"/>
      <c r="B33" s="110" t="s">
        <v>7</v>
      </c>
      <c r="C33" s="121" t="s">
        <v>142</v>
      </c>
      <c r="D33" s="112"/>
      <c r="E33" s="113"/>
      <c r="F33" s="113"/>
      <c r="G33" s="114">
        <f>H33</f>
        <v>555.26026</v>
      </c>
      <c r="H33" s="115">
        <v>555.26026</v>
      </c>
      <c r="I33" s="108">
        <f t="shared" si="1"/>
        <v>0</v>
      </c>
      <c r="J33" s="71"/>
    </row>
    <row r="34" spans="1:10" ht="15">
      <c r="A34" s="146"/>
      <c r="B34" s="146" t="s">
        <v>57</v>
      </c>
      <c r="C34" s="109" t="s">
        <v>143</v>
      </c>
      <c r="D34" s="144" t="s">
        <v>16</v>
      </c>
      <c r="E34" s="89">
        <v>6</v>
      </c>
      <c r="F34" s="89">
        <f>E34</f>
        <v>6</v>
      </c>
      <c r="G34" s="108">
        <v>1865.8716100000001</v>
      </c>
      <c r="H34" s="75">
        <f>864.92346+1000.94815</f>
        <v>1865.8716100000001</v>
      </c>
      <c r="I34" s="108">
        <f t="shared" si="1"/>
        <v>0</v>
      </c>
      <c r="J34" s="71"/>
    </row>
    <row r="35" spans="1:10" ht="14.25" customHeight="1" hidden="1">
      <c r="A35" s="146"/>
      <c r="B35" s="110" t="s">
        <v>6</v>
      </c>
      <c r="C35" s="121" t="s">
        <v>144</v>
      </c>
      <c r="D35" s="112"/>
      <c r="E35" s="113"/>
      <c r="F35" s="113"/>
      <c r="G35" s="114">
        <f>H35</f>
        <v>864.92346</v>
      </c>
      <c r="H35" s="115">
        <v>864.92346</v>
      </c>
      <c r="I35" s="108">
        <f t="shared" si="1"/>
        <v>0</v>
      </c>
      <c r="J35" s="71"/>
    </row>
    <row r="36" spans="1:10" ht="14.25" customHeight="1" hidden="1">
      <c r="A36" s="146"/>
      <c r="B36" s="110" t="s">
        <v>7</v>
      </c>
      <c r="C36" s="121" t="s">
        <v>145</v>
      </c>
      <c r="D36" s="112"/>
      <c r="E36" s="113"/>
      <c r="F36" s="113"/>
      <c r="G36" s="114">
        <f>H36</f>
        <v>1000.94815</v>
      </c>
      <c r="H36" s="115">
        <v>1000.94815</v>
      </c>
      <c r="I36" s="108">
        <f t="shared" si="1"/>
        <v>0</v>
      </c>
      <c r="J36" s="71"/>
    </row>
    <row r="37" spans="1:10" ht="15">
      <c r="A37" s="146"/>
      <c r="B37" s="146" t="s">
        <v>58</v>
      </c>
      <c r="C37" s="120" t="s">
        <v>146</v>
      </c>
      <c r="D37" s="144" t="s">
        <v>16</v>
      </c>
      <c r="E37" s="89">
        <v>1</v>
      </c>
      <c r="F37" s="89">
        <f>E37</f>
        <v>1</v>
      </c>
      <c r="G37" s="108">
        <v>3409.477</v>
      </c>
      <c r="H37" s="75">
        <v>3410.40778</v>
      </c>
      <c r="I37" s="108">
        <f t="shared" si="1"/>
        <v>0.9307800000001407</v>
      </c>
      <c r="J37" s="71"/>
    </row>
    <row r="38" spans="1:10" ht="15">
      <c r="A38" s="146"/>
      <c r="B38" s="146" t="s">
        <v>59</v>
      </c>
      <c r="C38" s="109" t="s">
        <v>323</v>
      </c>
      <c r="D38" s="144" t="s">
        <v>16</v>
      </c>
      <c r="E38" s="89">
        <v>18</v>
      </c>
      <c r="F38" s="89">
        <f>E38</f>
        <v>18</v>
      </c>
      <c r="G38" s="108">
        <v>7857.80126</v>
      </c>
      <c r="H38" s="75">
        <f>SUM(H39:H44)</f>
        <v>7857.80126</v>
      </c>
      <c r="I38" s="108">
        <f t="shared" si="1"/>
        <v>0</v>
      </c>
      <c r="J38" s="71"/>
    </row>
    <row r="39" spans="1:10" ht="15" hidden="1">
      <c r="A39" s="146"/>
      <c r="B39" s="110" t="s">
        <v>6</v>
      </c>
      <c r="C39" s="122" t="s">
        <v>147</v>
      </c>
      <c r="D39" s="112"/>
      <c r="E39" s="113"/>
      <c r="F39" s="113"/>
      <c r="G39" s="114"/>
      <c r="H39" s="115">
        <v>1450.94669</v>
      </c>
      <c r="I39" s="108">
        <f t="shared" si="1"/>
        <v>1450.94669</v>
      </c>
      <c r="J39" s="71"/>
    </row>
    <row r="40" spans="1:10" ht="15" hidden="1">
      <c r="A40" s="146"/>
      <c r="B40" s="110" t="s">
        <v>7</v>
      </c>
      <c r="C40" s="122" t="s">
        <v>148</v>
      </c>
      <c r="D40" s="112"/>
      <c r="E40" s="113"/>
      <c r="F40" s="113"/>
      <c r="G40" s="114"/>
      <c r="H40" s="115">
        <v>792.81573</v>
      </c>
      <c r="I40" s="108">
        <f t="shared" si="1"/>
        <v>792.81573</v>
      </c>
      <c r="J40" s="71"/>
    </row>
    <row r="41" spans="1:10" ht="15" hidden="1">
      <c r="A41" s="146"/>
      <c r="B41" s="110" t="s">
        <v>8</v>
      </c>
      <c r="C41" s="122" t="s">
        <v>149</v>
      </c>
      <c r="D41" s="112"/>
      <c r="E41" s="113"/>
      <c r="F41" s="113"/>
      <c r="G41" s="114"/>
      <c r="H41" s="115">
        <v>1454.03338</v>
      </c>
      <c r="I41" s="108">
        <f t="shared" si="1"/>
        <v>1454.03338</v>
      </c>
      <c r="J41" s="71"/>
    </row>
    <row r="42" spans="1:10" ht="15" hidden="1">
      <c r="A42" s="146"/>
      <c r="B42" s="110" t="s">
        <v>1</v>
      </c>
      <c r="C42" s="122" t="s">
        <v>150</v>
      </c>
      <c r="D42" s="112"/>
      <c r="E42" s="113"/>
      <c r="F42" s="113"/>
      <c r="G42" s="114"/>
      <c r="H42" s="115">
        <v>1531.60555</v>
      </c>
      <c r="I42" s="108">
        <f t="shared" si="1"/>
        <v>1531.60555</v>
      </c>
      <c r="J42" s="71"/>
    </row>
    <row r="43" spans="1:10" ht="15" hidden="1">
      <c r="A43" s="146"/>
      <c r="B43" s="110" t="s">
        <v>2</v>
      </c>
      <c r="C43" s="122" t="s">
        <v>151</v>
      </c>
      <c r="D43" s="112"/>
      <c r="E43" s="113"/>
      <c r="F43" s="113"/>
      <c r="G43" s="114"/>
      <c r="H43" s="115">
        <v>707.90597</v>
      </c>
      <c r="I43" s="108">
        <f t="shared" si="1"/>
        <v>707.90597</v>
      </c>
      <c r="J43" s="71"/>
    </row>
    <row r="44" spans="1:10" ht="15" hidden="1">
      <c r="A44" s="146"/>
      <c r="B44" s="110" t="s">
        <v>3</v>
      </c>
      <c r="C44" s="122" t="s">
        <v>152</v>
      </c>
      <c r="D44" s="112"/>
      <c r="E44" s="113"/>
      <c r="F44" s="113"/>
      <c r="G44" s="114"/>
      <c r="H44" s="115">
        <v>1920.49394</v>
      </c>
      <c r="I44" s="108">
        <f t="shared" si="1"/>
        <v>1920.49394</v>
      </c>
      <c r="J44" s="71"/>
    </row>
    <row r="45" spans="1:10" ht="15">
      <c r="A45" s="146"/>
      <c r="B45" s="146" t="s">
        <v>60</v>
      </c>
      <c r="C45" s="123" t="s">
        <v>153</v>
      </c>
      <c r="D45" s="144" t="s">
        <v>16</v>
      </c>
      <c r="E45" s="89">
        <v>1</v>
      </c>
      <c r="F45" s="89">
        <f>E45</f>
        <v>1</v>
      </c>
      <c r="G45" s="108">
        <v>1790.9781199999995</v>
      </c>
      <c r="H45" s="75">
        <v>1790.97812</v>
      </c>
      <c r="I45" s="108">
        <f t="shared" si="1"/>
        <v>0</v>
      </c>
      <c r="J45" s="71"/>
    </row>
    <row r="46" spans="1:10" ht="15">
      <c r="A46" s="146"/>
      <c r="B46" s="146" t="s">
        <v>61</v>
      </c>
      <c r="C46" s="120" t="s">
        <v>154</v>
      </c>
      <c r="D46" s="144" t="s">
        <v>16</v>
      </c>
      <c r="E46" s="89">
        <v>1</v>
      </c>
      <c r="F46" s="89">
        <f aca="true" t="shared" si="3" ref="F46:F52">E46</f>
        <v>1</v>
      </c>
      <c r="G46" s="108">
        <v>2091.47524</v>
      </c>
      <c r="H46" s="75">
        <v>2091.47524</v>
      </c>
      <c r="I46" s="108">
        <f t="shared" si="1"/>
        <v>0</v>
      </c>
      <c r="J46" s="71"/>
    </row>
    <row r="47" spans="1:10" ht="15">
      <c r="A47" s="146"/>
      <c r="B47" s="146" t="s">
        <v>62</v>
      </c>
      <c r="C47" s="120" t="s">
        <v>155</v>
      </c>
      <c r="D47" s="144" t="s">
        <v>16</v>
      </c>
      <c r="E47" s="89">
        <v>1</v>
      </c>
      <c r="F47" s="89">
        <f t="shared" si="3"/>
        <v>1</v>
      </c>
      <c r="G47" s="108">
        <v>2440.09267</v>
      </c>
      <c r="H47" s="75">
        <v>2440.09267</v>
      </c>
      <c r="I47" s="108">
        <f t="shared" si="1"/>
        <v>0</v>
      </c>
      <c r="J47" s="71"/>
    </row>
    <row r="48" spans="1:10" ht="15">
      <c r="A48" s="146"/>
      <c r="B48" s="146" t="s">
        <v>63</v>
      </c>
      <c r="C48" s="120" t="s">
        <v>156</v>
      </c>
      <c r="D48" s="144" t="s">
        <v>16</v>
      </c>
      <c r="E48" s="89">
        <v>1</v>
      </c>
      <c r="F48" s="89">
        <f t="shared" si="3"/>
        <v>1</v>
      </c>
      <c r="G48" s="108">
        <v>3002.97198</v>
      </c>
      <c r="H48" s="75">
        <v>3013.77426</v>
      </c>
      <c r="I48" s="108">
        <f t="shared" si="1"/>
        <v>10.802280000000337</v>
      </c>
      <c r="J48" s="71"/>
    </row>
    <row r="49" spans="1:10" ht="15">
      <c r="A49" s="146"/>
      <c r="B49" s="146" t="s">
        <v>64</v>
      </c>
      <c r="C49" s="120" t="s">
        <v>157</v>
      </c>
      <c r="D49" s="144" t="s">
        <v>16</v>
      </c>
      <c r="E49" s="89">
        <v>1</v>
      </c>
      <c r="F49" s="89">
        <f t="shared" si="3"/>
        <v>1</v>
      </c>
      <c r="G49" s="108">
        <v>5441.843380000001</v>
      </c>
      <c r="H49" s="75">
        <v>5442.22281</v>
      </c>
      <c r="I49" s="108">
        <f t="shared" si="1"/>
        <v>0.37942999999904714</v>
      </c>
      <c r="J49" s="71"/>
    </row>
    <row r="50" spans="1:10" ht="25.5" customHeight="1">
      <c r="A50" s="146"/>
      <c r="B50" s="146" t="s">
        <v>65</v>
      </c>
      <c r="C50" s="120" t="s">
        <v>158</v>
      </c>
      <c r="D50" s="144" t="s">
        <v>16</v>
      </c>
      <c r="E50" s="89">
        <v>1</v>
      </c>
      <c r="F50" s="89">
        <f t="shared" si="3"/>
        <v>1</v>
      </c>
      <c r="G50" s="108">
        <v>4541.2419199999995</v>
      </c>
      <c r="H50" s="75">
        <v>4586.86268</v>
      </c>
      <c r="I50" s="108">
        <f t="shared" si="1"/>
        <v>45.6207600000007</v>
      </c>
      <c r="J50" s="193" t="s">
        <v>314</v>
      </c>
    </row>
    <row r="51" spans="1:10" ht="15">
      <c r="A51" s="146"/>
      <c r="B51" s="146" t="s">
        <v>66</v>
      </c>
      <c r="C51" s="120" t="s">
        <v>159</v>
      </c>
      <c r="D51" s="144" t="s">
        <v>16</v>
      </c>
      <c r="E51" s="89">
        <v>1</v>
      </c>
      <c r="F51" s="89">
        <f t="shared" si="3"/>
        <v>1</v>
      </c>
      <c r="G51" s="108">
        <v>904.348</v>
      </c>
      <c r="H51" s="75">
        <v>922.53323</v>
      </c>
      <c r="I51" s="108">
        <f t="shared" si="1"/>
        <v>18.185230000000047</v>
      </c>
      <c r="J51" s="194"/>
    </row>
    <row r="52" spans="1:10" ht="39" customHeight="1">
      <c r="A52" s="146"/>
      <c r="B52" s="146" t="s">
        <v>67</v>
      </c>
      <c r="C52" s="118" t="s">
        <v>160</v>
      </c>
      <c r="D52" s="144" t="s">
        <v>16</v>
      </c>
      <c r="E52" s="89">
        <v>52</v>
      </c>
      <c r="F52" s="89">
        <f t="shared" si="3"/>
        <v>52</v>
      </c>
      <c r="G52" s="108">
        <v>42719.01373</v>
      </c>
      <c r="H52" s="75">
        <f>SUM(H53:H65)</f>
        <v>43004.793710000005</v>
      </c>
      <c r="I52" s="108">
        <f t="shared" si="1"/>
        <v>285.7799800000066</v>
      </c>
      <c r="J52" s="194"/>
    </row>
    <row r="53" spans="1:10" ht="69" customHeight="1" hidden="1">
      <c r="A53" s="146"/>
      <c r="B53" s="110" t="s">
        <v>6</v>
      </c>
      <c r="C53" s="111" t="s">
        <v>161</v>
      </c>
      <c r="D53" s="112"/>
      <c r="E53" s="113"/>
      <c r="F53" s="113"/>
      <c r="G53" s="114">
        <v>1771.36648</v>
      </c>
      <c r="H53" s="115">
        <v>1771.47891</v>
      </c>
      <c r="I53" s="108">
        <f t="shared" si="1"/>
        <v>0.11243000000013126</v>
      </c>
      <c r="J53" s="194"/>
    </row>
    <row r="54" spans="1:10" ht="65.25" customHeight="1" hidden="1">
      <c r="A54" s="146"/>
      <c r="B54" s="110" t="s">
        <v>7</v>
      </c>
      <c r="C54" s="111" t="s">
        <v>162</v>
      </c>
      <c r="D54" s="112"/>
      <c r="E54" s="113"/>
      <c r="F54" s="113"/>
      <c r="G54" s="114">
        <v>2141.88639</v>
      </c>
      <c r="H54" s="115">
        <v>2143.48018</v>
      </c>
      <c r="I54" s="108">
        <f t="shared" si="1"/>
        <v>1.593789999999899</v>
      </c>
      <c r="J54" s="194"/>
    </row>
    <row r="55" spans="1:10" ht="69.75" customHeight="1" hidden="1">
      <c r="A55" s="146"/>
      <c r="B55" s="110" t="s">
        <v>8</v>
      </c>
      <c r="C55" s="111" t="s">
        <v>163</v>
      </c>
      <c r="D55" s="112"/>
      <c r="E55" s="113"/>
      <c r="F55" s="113"/>
      <c r="G55" s="114">
        <v>5565.89021</v>
      </c>
      <c r="H55" s="115">
        <v>5566.20462</v>
      </c>
      <c r="I55" s="108">
        <f t="shared" si="1"/>
        <v>0.31441000000086206</v>
      </c>
      <c r="J55" s="194"/>
    </row>
    <row r="56" spans="1:10" ht="69.75" customHeight="1" hidden="1">
      <c r="A56" s="146"/>
      <c r="B56" s="110" t="s">
        <v>1</v>
      </c>
      <c r="C56" s="111" t="s">
        <v>164</v>
      </c>
      <c r="D56" s="112"/>
      <c r="E56" s="113"/>
      <c r="F56" s="113"/>
      <c r="G56" s="114">
        <v>1911.77284</v>
      </c>
      <c r="H56" s="115">
        <v>1939.99299</v>
      </c>
      <c r="I56" s="108">
        <f t="shared" si="1"/>
        <v>28.220149999999876</v>
      </c>
      <c r="J56" s="194"/>
    </row>
    <row r="57" spans="1:10" ht="68.25" customHeight="1" hidden="1">
      <c r="A57" s="146"/>
      <c r="B57" s="110" t="s">
        <v>2</v>
      </c>
      <c r="C57" s="111" t="s">
        <v>165</v>
      </c>
      <c r="D57" s="112"/>
      <c r="E57" s="113"/>
      <c r="F57" s="113"/>
      <c r="G57" s="114">
        <v>2095.28715</v>
      </c>
      <c r="H57" s="115">
        <v>2166.39186</v>
      </c>
      <c r="I57" s="108">
        <f t="shared" si="1"/>
        <v>71.10471000000007</v>
      </c>
      <c r="J57" s="194"/>
    </row>
    <row r="58" spans="1:10" ht="78" customHeight="1" hidden="1">
      <c r="A58" s="146"/>
      <c r="B58" s="110" t="s">
        <v>3</v>
      </c>
      <c r="C58" s="111" t="s">
        <v>166</v>
      </c>
      <c r="D58" s="112"/>
      <c r="E58" s="113"/>
      <c r="F58" s="113"/>
      <c r="G58" s="114">
        <v>2032.53111</v>
      </c>
      <c r="H58" s="115">
        <v>2032.96927</v>
      </c>
      <c r="I58" s="108">
        <f t="shared" si="1"/>
        <v>0.43816000000015265</v>
      </c>
      <c r="J58" s="194"/>
    </row>
    <row r="59" spans="1:10" ht="66.75" customHeight="1" hidden="1">
      <c r="A59" s="146"/>
      <c r="B59" s="110" t="s">
        <v>4</v>
      </c>
      <c r="C59" s="111" t="s">
        <v>167</v>
      </c>
      <c r="D59" s="112"/>
      <c r="E59" s="113"/>
      <c r="F59" s="113"/>
      <c r="G59" s="114">
        <v>3929.42091</v>
      </c>
      <c r="H59" s="115">
        <v>3945.60163</v>
      </c>
      <c r="I59" s="108">
        <f t="shared" si="1"/>
        <v>16.180720000000292</v>
      </c>
      <c r="J59" s="194"/>
    </row>
    <row r="60" spans="1:10" ht="69" customHeight="1" hidden="1">
      <c r="A60" s="146"/>
      <c r="B60" s="110" t="s">
        <v>48</v>
      </c>
      <c r="C60" s="111" t="s">
        <v>168</v>
      </c>
      <c r="D60" s="112"/>
      <c r="E60" s="113"/>
      <c r="F60" s="113"/>
      <c r="G60" s="114">
        <v>3792.75507</v>
      </c>
      <c r="H60" s="115">
        <v>3793.40935</v>
      </c>
      <c r="I60" s="108">
        <f t="shared" si="1"/>
        <v>0.6542799999997442</v>
      </c>
      <c r="J60" s="194"/>
    </row>
    <row r="61" spans="1:10" ht="68.25" customHeight="1" hidden="1">
      <c r="A61" s="146"/>
      <c r="B61" s="110" t="s">
        <v>49</v>
      </c>
      <c r="C61" s="111" t="s">
        <v>169</v>
      </c>
      <c r="D61" s="112"/>
      <c r="E61" s="113"/>
      <c r="F61" s="113"/>
      <c r="G61" s="114">
        <v>3873.8216</v>
      </c>
      <c r="H61" s="115">
        <v>3874.01655</v>
      </c>
      <c r="I61" s="108">
        <f t="shared" si="1"/>
        <v>0.19494999999960783</v>
      </c>
      <c r="J61" s="194"/>
    </row>
    <row r="62" spans="1:10" ht="51" customHeight="1" hidden="1">
      <c r="A62" s="146"/>
      <c r="B62" s="110" t="s">
        <v>50</v>
      </c>
      <c r="C62" s="111" t="s">
        <v>170</v>
      </c>
      <c r="D62" s="112"/>
      <c r="E62" s="113"/>
      <c r="F62" s="113"/>
      <c r="G62" s="114">
        <v>3743.17118</v>
      </c>
      <c r="H62" s="115">
        <v>3856.3241</v>
      </c>
      <c r="I62" s="108">
        <f t="shared" si="1"/>
        <v>113.15292</v>
      </c>
      <c r="J62" s="194"/>
    </row>
    <row r="63" spans="1:10" ht="71.25" customHeight="1" hidden="1">
      <c r="A63" s="146"/>
      <c r="B63" s="110" t="s">
        <v>51</v>
      </c>
      <c r="C63" s="111" t="s">
        <v>171</v>
      </c>
      <c r="D63" s="112"/>
      <c r="E63" s="113"/>
      <c r="F63" s="113"/>
      <c r="G63" s="114">
        <v>3925.54003</v>
      </c>
      <c r="H63" s="115">
        <v>3926.33634</v>
      </c>
      <c r="I63" s="108">
        <f t="shared" si="1"/>
        <v>0.7963099999997212</v>
      </c>
      <c r="J63" s="194"/>
    </row>
    <row r="64" spans="1:10" ht="75" customHeight="1" hidden="1">
      <c r="A64" s="146"/>
      <c r="B64" s="110" t="s">
        <v>52</v>
      </c>
      <c r="C64" s="111" t="s">
        <v>172</v>
      </c>
      <c r="D64" s="112"/>
      <c r="E64" s="113"/>
      <c r="F64" s="113"/>
      <c r="G64" s="114">
        <v>3957.92587</v>
      </c>
      <c r="H64" s="115">
        <v>3958.01228</v>
      </c>
      <c r="I64" s="108">
        <f t="shared" si="1"/>
        <v>0.08640999999988708</v>
      </c>
      <c r="J64" s="194"/>
    </row>
    <row r="65" spans="1:10" ht="73.5" customHeight="1" hidden="1">
      <c r="A65" s="146"/>
      <c r="B65" s="110" t="s">
        <v>53</v>
      </c>
      <c r="C65" s="111" t="s">
        <v>173</v>
      </c>
      <c r="D65" s="112"/>
      <c r="E65" s="113"/>
      <c r="F65" s="113"/>
      <c r="G65" s="114">
        <v>3977.64559</v>
      </c>
      <c r="H65" s="115">
        <v>4030.57563</v>
      </c>
      <c r="I65" s="108">
        <f t="shared" si="1"/>
        <v>52.930039999999735</v>
      </c>
      <c r="J65" s="194"/>
    </row>
    <row r="66" spans="1:10" ht="38.25" customHeight="1">
      <c r="A66" s="146"/>
      <c r="B66" s="146" t="s">
        <v>174</v>
      </c>
      <c r="C66" s="124" t="s">
        <v>324</v>
      </c>
      <c r="D66" s="144" t="s">
        <v>16</v>
      </c>
      <c r="E66" s="89">
        <v>100</v>
      </c>
      <c r="F66" s="89">
        <f>E66</f>
        <v>100</v>
      </c>
      <c r="G66" s="108">
        <v>13300.97715</v>
      </c>
      <c r="H66" s="75">
        <f>H67+H68+H69+H70+H71+H72+H73+H74+H75+H76+H77+H78+H79+H80+H81+H82+H83+H84+H85</f>
        <v>14248.118750000001</v>
      </c>
      <c r="I66" s="108">
        <f t="shared" si="1"/>
        <v>947.1416000000008</v>
      </c>
      <c r="J66" s="194"/>
    </row>
    <row r="67" spans="1:10" ht="56.25" customHeight="1" hidden="1">
      <c r="A67" s="146"/>
      <c r="B67" s="110" t="s">
        <v>6</v>
      </c>
      <c r="C67" s="111" t="s">
        <v>175</v>
      </c>
      <c r="D67" s="112"/>
      <c r="E67" s="113"/>
      <c r="F67" s="113"/>
      <c r="G67" s="114">
        <v>272.63014</v>
      </c>
      <c r="H67" s="115">
        <v>285.17914</v>
      </c>
      <c r="I67" s="108">
        <f t="shared" si="1"/>
        <v>12.549000000000035</v>
      </c>
      <c r="J67" s="194"/>
    </row>
    <row r="68" spans="1:14" ht="56.25" customHeight="1" hidden="1">
      <c r="A68" s="146"/>
      <c r="B68" s="110" t="s">
        <v>7</v>
      </c>
      <c r="C68" s="111" t="s">
        <v>176</v>
      </c>
      <c r="D68" s="112"/>
      <c r="E68" s="113"/>
      <c r="F68" s="113"/>
      <c r="G68" s="114">
        <v>1078.58801</v>
      </c>
      <c r="H68" s="115">
        <v>1159.90597</v>
      </c>
      <c r="I68" s="108">
        <f t="shared" si="1"/>
        <v>81.31796000000008</v>
      </c>
      <c r="J68" s="194"/>
      <c r="N68" s="191"/>
    </row>
    <row r="69" spans="1:14" ht="56.25" customHeight="1" hidden="1">
      <c r="A69" s="146"/>
      <c r="B69" s="110" t="s">
        <v>8</v>
      </c>
      <c r="C69" s="111" t="s">
        <v>177</v>
      </c>
      <c r="D69" s="112"/>
      <c r="E69" s="113"/>
      <c r="F69" s="113"/>
      <c r="G69" s="125">
        <v>1325.33021</v>
      </c>
      <c r="H69" s="125">
        <v>1604.95882</v>
      </c>
      <c r="I69" s="108">
        <f t="shared" si="1"/>
        <v>279.62861</v>
      </c>
      <c r="J69" s="194"/>
      <c r="N69" s="191"/>
    </row>
    <row r="70" spans="1:15" ht="56.25" customHeight="1" hidden="1">
      <c r="A70" s="146"/>
      <c r="B70" s="110" t="s">
        <v>1</v>
      </c>
      <c r="C70" s="111" t="s">
        <v>178</v>
      </c>
      <c r="D70" s="112"/>
      <c r="E70" s="113"/>
      <c r="F70" s="113"/>
      <c r="G70" s="114">
        <v>548.435</v>
      </c>
      <c r="H70" s="115">
        <v>563.22768</v>
      </c>
      <c r="I70" s="108">
        <f t="shared" si="1"/>
        <v>14.792680000000018</v>
      </c>
      <c r="J70" s="194"/>
      <c r="O70" s="191"/>
    </row>
    <row r="71" spans="1:15" ht="56.25" customHeight="1" hidden="1">
      <c r="A71" s="146"/>
      <c r="B71" s="110" t="s">
        <v>2</v>
      </c>
      <c r="C71" s="111" t="s">
        <v>179</v>
      </c>
      <c r="D71" s="112"/>
      <c r="E71" s="113"/>
      <c r="F71" s="113"/>
      <c r="G71" s="125">
        <v>1341.62853</v>
      </c>
      <c r="H71" s="125">
        <v>1442.16375</v>
      </c>
      <c r="I71" s="108">
        <f aca="true" t="shared" si="4" ref="I71:I102">H71-G71</f>
        <v>100.53521999999998</v>
      </c>
      <c r="J71" s="194"/>
      <c r="N71" s="68"/>
      <c r="O71" s="191"/>
    </row>
    <row r="72" spans="1:10" ht="56.25" customHeight="1" hidden="1">
      <c r="A72" s="146"/>
      <c r="B72" s="110" t="s">
        <v>3</v>
      </c>
      <c r="C72" s="111" t="s">
        <v>180</v>
      </c>
      <c r="D72" s="112"/>
      <c r="E72" s="113"/>
      <c r="F72" s="113"/>
      <c r="G72" s="114">
        <v>532.23714</v>
      </c>
      <c r="H72" s="115">
        <v>562.3547</v>
      </c>
      <c r="I72" s="108">
        <f t="shared" si="4"/>
        <v>30.117560000000026</v>
      </c>
      <c r="J72" s="194"/>
    </row>
    <row r="73" spans="1:10" ht="56.25" customHeight="1" hidden="1">
      <c r="A73" s="146"/>
      <c r="B73" s="110" t="s">
        <v>4</v>
      </c>
      <c r="C73" s="111" t="s">
        <v>181</v>
      </c>
      <c r="D73" s="112"/>
      <c r="E73" s="113"/>
      <c r="F73" s="113"/>
      <c r="G73" s="114">
        <v>267.05173</v>
      </c>
      <c r="H73" s="115">
        <v>271.5725</v>
      </c>
      <c r="I73" s="108">
        <f t="shared" si="4"/>
        <v>4.52076999999997</v>
      </c>
      <c r="J73" s="194"/>
    </row>
    <row r="74" spans="1:10" ht="56.25" customHeight="1" hidden="1">
      <c r="A74" s="146"/>
      <c r="B74" s="110" t="s">
        <v>48</v>
      </c>
      <c r="C74" s="111" t="s">
        <v>182</v>
      </c>
      <c r="D74" s="112"/>
      <c r="E74" s="113"/>
      <c r="F74" s="113"/>
      <c r="G74" s="114">
        <v>543.37317</v>
      </c>
      <c r="H74" s="115">
        <v>558.32366</v>
      </c>
      <c r="I74" s="108">
        <f t="shared" si="4"/>
        <v>14.950490000000059</v>
      </c>
      <c r="J74" s="194"/>
    </row>
    <row r="75" spans="1:10" ht="56.25" customHeight="1" hidden="1">
      <c r="A75" s="146"/>
      <c r="B75" s="110" t="s">
        <v>49</v>
      </c>
      <c r="C75" s="111" t="s">
        <v>183</v>
      </c>
      <c r="D75" s="112"/>
      <c r="E75" s="113"/>
      <c r="F75" s="113"/>
      <c r="G75" s="125">
        <v>1382.43057</v>
      </c>
      <c r="H75" s="125">
        <v>1513.33146</v>
      </c>
      <c r="I75" s="108">
        <f t="shared" si="4"/>
        <v>130.90089000000012</v>
      </c>
      <c r="J75" s="194"/>
    </row>
    <row r="76" spans="1:10" ht="56.25" customHeight="1" hidden="1">
      <c r="A76" s="146"/>
      <c r="B76" s="110" t="s">
        <v>50</v>
      </c>
      <c r="C76" s="111" t="s">
        <v>184</v>
      </c>
      <c r="D76" s="112"/>
      <c r="E76" s="113"/>
      <c r="F76" s="113"/>
      <c r="G76" s="114">
        <v>267.811</v>
      </c>
      <c r="H76" s="115">
        <v>339.90736</v>
      </c>
      <c r="I76" s="108">
        <f t="shared" si="4"/>
        <v>72.09636</v>
      </c>
      <c r="J76" s="194"/>
    </row>
    <row r="77" spans="1:10" ht="56.25" customHeight="1" hidden="1">
      <c r="A77" s="146"/>
      <c r="B77" s="110" t="s">
        <v>51</v>
      </c>
      <c r="C77" s="111" t="s">
        <v>185</v>
      </c>
      <c r="D77" s="112"/>
      <c r="E77" s="113"/>
      <c r="F77" s="113"/>
      <c r="G77" s="114">
        <v>272.37388</v>
      </c>
      <c r="H77" s="115">
        <v>301.31668</v>
      </c>
      <c r="I77" s="108">
        <f t="shared" si="4"/>
        <v>28.942800000000034</v>
      </c>
      <c r="J77" s="194"/>
    </row>
    <row r="78" spans="1:10" ht="56.25" customHeight="1" hidden="1">
      <c r="A78" s="146"/>
      <c r="B78" s="110" t="s">
        <v>52</v>
      </c>
      <c r="C78" s="111" t="s">
        <v>186</v>
      </c>
      <c r="D78" s="112"/>
      <c r="E78" s="113"/>
      <c r="F78" s="113"/>
      <c r="G78" s="114">
        <v>820.35</v>
      </c>
      <c r="H78" s="115">
        <v>821.58275</v>
      </c>
      <c r="I78" s="108">
        <f t="shared" si="4"/>
        <v>1.23275000000001</v>
      </c>
      <c r="J78" s="194"/>
    </row>
    <row r="79" spans="1:10" ht="56.25" customHeight="1" hidden="1">
      <c r="A79" s="146"/>
      <c r="B79" s="110" t="s">
        <v>53</v>
      </c>
      <c r="C79" s="111" t="s">
        <v>187</v>
      </c>
      <c r="D79" s="112"/>
      <c r="E79" s="113"/>
      <c r="F79" s="113"/>
      <c r="G79" s="114">
        <v>531.22687</v>
      </c>
      <c r="H79" s="115">
        <v>596.32279</v>
      </c>
      <c r="I79" s="108">
        <f t="shared" si="4"/>
        <v>65.09592000000009</v>
      </c>
      <c r="J79" s="194"/>
    </row>
    <row r="80" spans="1:10" ht="56.25" customHeight="1" hidden="1">
      <c r="A80" s="146"/>
      <c r="B80" s="110" t="s">
        <v>54</v>
      </c>
      <c r="C80" s="111" t="s">
        <v>188</v>
      </c>
      <c r="D80" s="112"/>
      <c r="E80" s="113"/>
      <c r="F80" s="113"/>
      <c r="G80" s="114">
        <v>540.15797</v>
      </c>
      <c r="H80" s="115">
        <v>564.41675</v>
      </c>
      <c r="I80" s="108">
        <f t="shared" si="4"/>
        <v>24.25878</v>
      </c>
      <c r="J80" s="194"/>
    </row>
    <row r="81" spans="1:10" ht="56.25" customHeight="1" hidden="1">
      <c r="A81" s="146"/>
      <c r="B81" s="110" t="s">
        <v>55</v>
      </c>
      <c r="C81" s="111" t="s">
        <v>189</v>
      </c>
      <c r="D81" s="112"/>
      <c r="E81" s="113"/>
      <c r="F81" s="113"/>
      <c r="G81" s="114">
        <v>856.53217</v>
      </c>
      <c r="H81" s="115">
        <v>874.49444</v>
      </c>
      <c r="I81" s="108">
        <f t="shared" si="4"/>
        <v>17.962270000000103</v>
      </c>
      <c r="J81" s="194"/>
    </row>
    <row r="82" spans="1:10" ht="56.25" customHeight="1" hidden="1">
      <c r="A82" s="146"/>
      <c r="B82" s="110" t="s">
        <v>56</v>
      </c>
      <c r="C82" s="111" t="s">
        <v>190</v>
      </c>
      <c r="D82" s="112"/>
      <c r="E82" s="113"/>
      <c r="F82" s="113"/>
      <c r="G82" s="114">
        <v>268.06409</v>
      </c>
      <c r="H82" s="115">
        <v>304.09309</v>
      </c>
      <c r="I82" s="108">
        <f t="shared" si="4"/>
        <v>36.028999999999996</v>
      </c>
      <c r="J82" s="194"/>
    </row>
    <row r="83" spans="1:10" ht="56.25" customHeight="1" hidden="1">
      <c r="A83" s="146"/>
      <c r="B83" s="110" t="s">
        <v>57</v>
      </c>
      <c r="C83" s="111" t="s">
        <v>191</v>
      </c>
      <c r="D83" s="112"/>
      <c r="E83" s="113"/>
      <c r="F83" s="113"/>
      <c r="G83" s="114">
        <v>851.22764</v>
      </c>
      <c r="H83" s="115">
        <v>864.6008</v>
      </c>
      <c r="I83" s="108">
        <f t="shared" si="4"/>
        <v>13.373160000000098</v>
      </c>
      <c r="J83" s="194"/>
    </row>
    <row r="84" spans="1:10" ht="56.25" customHeight="1" hidden="1">
      <c r="A84" s="146"/>
      <c r="B84" s="110" t="s">
        <v>58</v>
      </c>
      <c r="C84" s="111" t="s">
        <v>192</v>
      </c>
      <c r="D84" s="112"/>
      <c r="E84" s="113"/>
      <c r="F84" s="113"/>
      <c r="G84" s="114">
        <v>803.14025</v>
      </c>
      <c r="H84" s="115">
        <v>801.52102</v>
      </c>
      <c r="I84" s="108">
        <f t="shared" si="4"/>
        <v>-1.619230000000016</v>
      </c>
      <c r="J84" s="194"/>
    </row>
    <row r="85" spans="1:10" ht="56.25" customHeight="1" hidden="1">
      <c r="A85" s="146"/>
      <c r="B85" s="110" t="s">
        <v>59</v>
      </c>
      <c r="C85" s="111" t="s">
        <v>193</v>
      </c>
      <c r="D85" s="112"/>
      <c r="E85" s="113"/>
      <c r="F85" s="113"/>
      <c r="G85" s="114">
        <v>798.38831</v>
      </c>
      <c r="H85" s="115">
        <v>818.84539</v>
      </c>
      <c r="I85" s="108">
        <f t="shared" si="4"/>
        <v>20.457079999999905</v>
      </c>
      <c r="J85" s="194"/>
    </row>
    <row r="86" spans="1:10" ht="15">
      <c r="A86" s="146"/>
      <c r="B86" s="146" t="s">
        <v>194</v>
      </c>
      <c r="C86" s="120" t="s">
        <v>195</v>
      </c>
      <c r="D86" s="144" t="s">
        <v>16</v>
      </c>
      <c r="E86" s="89">
        <v>1</v>
      </c>
      <c r="F86" s="89">
        <f>E86</f>
        <v>1</v>
      </c>
      <c r="G86" s="108">
        <v>843.37127</v>
      </c>
      <c r="H86" s="75">
        <v>847.77957</v>
      </c>
      <c r="I86" s="108">
        <f t="shared" si="4"/>
        <v>4.408300000000054</v>
      </c>
      <c r="J86" s="194"/>
    </row>
    <row r="87" spans="1:10" ht="15">
      <c r="A87" s="146"/>
      <c r="B87" s="146" t="s">
        <v>196</v>
      </c>
      <c r="C87" s="120" t="s">
        <v>197</v>
      </c>
      <c r="D87" s="144" t="s">
        <v>16</v>
      </c>
      <c r="E87" s="89">
        <v>1</v>
      </c>
      <c r="F87" s="89">
        <f aca="true" t="shared" si="5" ref="F87:F95">E87</f>
        <v>1</v>
      </c>
      <c r="G87" s="108">
        <v>1648.9928400000001</v>
      </c>
      <c r="H87" s="75">
        <v>1654.44884</v>
      </c>
      <c r="I87" s="108">
        <f t="shared" si="4"/>
        <v>5.455999999999904</v>
      </c>
      <c r="J87" s="194"/>
    </row>
    <row r="88" spans="1:10" ht="15">
      <c r="A88" s="146"/>
      <c r="B88" s="146" t="s">
        <v>198</v>
      </c>
      <c r="C88" s="120" t="s">
        <v>199</v>
      </c>
      <c r="D88" s="144" t="s">
        <v>16</v>
      </c>
      <c r="E88" s="89">
        <v>1</v>
      </c>
      <c r="F88" s="89">
        <f t="shared" si="5"/>
        <v>1</v>
      </c>
      <c r="G88" s="108">
        <v>1109.55864</v>
      </c>
      <c r="H88" s="75">
        <v>1109.62765</v>
      </c>
      <c r="I88" s="108">
        <f t="shared" si="4"/>
        <v>0.06900999999993473</v>
      </c>
      <c r="J88" s="194"/>
    </row>
    <row r="89" spans="1:10" ht="15">
      <c r="A89" s="146"/>
      <c r="B89" s="146" t="s">
        <v>200</v>
      </c>
      <c r="C89" s="120" t="s">
        <v>201</v>
      </c>
      <c r="D89" s="144" t="s">
        <v>16</v>
      </c>
      <c r="E89" s="89">
        <v>1</v>
      </c>
      <c r="F89" s="89">
        <f t="shared" si="5"/>
        <v>1</v>
      </c>
      <c r="G89" s="108">
        <v>5178.899819999999</v>
      </c>
      <c r="H89" s="75">
        <v>5179.08326</v>
      </c>
      <c r="I89" s="108">
        <f t="shared" si="4"/>
        <v>0.18344000000161031</v>
      </c>
      <c r="J89" s="194"/>
    </row>
    <row r="90" spans="1:10" ht="15">
      <c r="A90" s="146"/>
      <c r="B90" s="146" t="s">
        <v>202</v>
      </c>
      <c r="C90" s="120" t="s">
        <v>203</v>
      </c>
      <c r="D90" s="144" t="s">
        <v>16</v>
      </c>
      <c r="E90" s="89">
        <v>1</v>
      </c>
      <c r="F90" s="89">
        <f t="shared" si="5"/>
        <v>1</v>
      </c>
      <c r="G90" s="108">
        <v>2563.0044930000004</v>
      </c>
      <c r="H90" s="75">
        <v>2574.46779</v>
      </c>
      <c r="I90" s="108">
        <f t="shared" si="4"/>
        <v>11.463296999999784</v>
      </c>
      <c r="J90" s="194"/>
    </row>
    <row r="91" spans="1:10" ht="15">
      <c r="A91" s="146"/>
      <c r="B91" s="146" t="s">
        <v>204</v>
      </c>
      <c r="C91" s="120" t="s">
        <v>205</v>
      </c>
      <c r="D91" s="144" t="s">
        <v>16</v>
      </c>
      <c r="E91" s="89">
        <v>1</v>
      </c>
      <c r="F91" s="89">
        <f t="shared" si="5"/>
        <v>1</v>
      </c>
      <c r="G91" s="108">
        <v>6428.77506</v>
      </c>
      <c r="H91" s="75">
        <v>6446.51186</v>
      </c>
      <c r="I91" s="108">
        <f t="shared" si="4"/>
        <v>17.736799999999675</v>
      </c>
      <c r="J91" s="194"/>
    </row>
    <row r="92" spans="1:10" ht="15">
      <c r="A92" s="146"/>
      <c r="B92" s="146" t="s">
        <v>206</v>
      </c>
      <c r="C92" s="120" t="s">
        <v>207</v>
      </c>
      <c r="D92" s="144" t="s">
        <v>16</v>
      </c>
      <c r="E92" s="89">
        <v>1</v>
      </c>
      <c r="F92" s="89">
        <f t="shared" si="5"/>
        <v>1</v>
      </c>
      <c r="G92" s="108">
        <v>3339.5292400000003</v>
      </c>
      <c r="H92" s="75">
        <v>3341.9998</v>
      </c>
      <c r="I92" s="108">
        <f t="shared" si="4"/>
        <v>2.4705599999997503</v>
      </c>
      <c r="J92" s="194"/>
    </row>
    <row r="93" spans="1:10" ht="15">
      <c r="A93" s="146"/>
      <c r="B93" s="146" t="s">
        <v>208</v>
      </c>
      <c r="C93" s="124" t="s">
        <v>209</v>
      </c>
      <c r="D93" s="144" t="s">
        <v>16</v>
      </c>
      <c r="E93" s="89">
        <v>1</v>
      </c>
      <c r="F93" s="89">
        <f t="shared" si="5"/>
        <v>1</v>
      </c>
      <c r="G93" s="108">
        <v>6508.335</v>
      </c>
      <c r="H93" s="75">
        <v>6512.34128</v>
      </c>
      <c r="I93" s="108">
        <f t="shared" si="4"/>
        <v>4.006279999999606</v>
      </c>
      <c r="J93" s="194"/>
    </row>
    <row r="94" spans="1:10" ht="38.25" customHeight="1">
      <c r="A94" s="146"/>
      <c r="B94" s="146" t="s">
        <v>210</v>
      </c>
      <c r="C94" s="118" t="s">
        <v>211</v>
      </c>
      <c r="D94" s="144" t="s">
        <v>16</v>
      </c>
      <c r="E94" s="89">
        <v>70</v>
      </c>
      <c r="F94" s="89">
        <f t="shared" si="5"/>
        <v>70</v>
      </c>
      <c r="G94" s="108">
        <v>3403.125</v>
      </c>
      <c r="H94" s="75">
        <v>3403.125</v>
      </c>
      <c r="I94" s="108">
        <f t="shared" si="4"/>
        <v>0</v>
      </c>
      <c r="J94" s="194"/>
    </row>
    <row r="95" spans="1:10" ht="15">
      <c r="A95" s="146"/>
      <c r="B95" s="146" t="s">
        <v>212</v>
      </c>
      <c r="C95" s="109" t="s">
        <v>213</v>
      </c>
      <c r="D95" s="144" t="s">
        <v>16</v>
      </c>
      <c r="E95" s="89">
        <v>6</v>
      </c>
      <c r="F95" s="89">
        <f t="shared" si="5"/>
        <v>6</v>
      </c>
      <c r="G95" s="108">
        <v>1589</v>
      </c>
      <c r="H95" s="75">
        <f>SUM(H96:H101)</f>
        <v>1722.09325</v>
      </c>
      <c r="I95" s="108">
        <f t="shared" si="4"/>
        <v>133.0932499999999</v>
      </c>
      <c r="J95" s="195"/>
    </row>
    <row r="96" spans="1:10" ht="16.5" customHeight="1" hidden="1">
      <c r="A96" s="146"/>
      <c r="B96" s="110" t="s">
        <v>6</v>
      </c>
      <c r="C96" s="121" t="s">
        <v>214</v>
      </c>
      <c r="D96" s="112"/>
      <c r="E96" s="113"/>
      <c r="F96" s="113"/>
      <c r="G96" s="114"/>
      <c r="H96" s="115">
        <v>657.78223</v>
      </c>
      <c r="I96" s="108">
        <f t="shared" si="4"/>
        <v>657.78223</v>
      </c>
      <c r="J96" s="71"/>
    </row>
    <row r="97" spans="1:10" ht="16.5" customHeight="1" hidden="1">
      <c r="A97" s="146"/>
      <c r="B97" s="110" t="s">
        <v>7</v>
      </c>
      <c r="C97" s="121" t="s">
        <v>215</v>
      </c>
      <c r="D97" s="112"/>
      <c r="E97" s="113"/>
      <c r="F97" s="113"/>
      <c r="G97" s="114"/>
      <c r="H97" s="115">
        <v>181.0821</v>
      </c>
      <c r="I97" s="108">
        <f t="shared" si="4"/>
        <v>181.0821</v>
      </c>
      <c r="J97" s="71"/>
    </row>
    <row r="98" spans="1:10" ht="16.5" customHeight="1" hidden="1">
      <c r="A98" s="146"/>
      <c r="B98" s="110" t="s">
        <v>8</v>
      </c>
      <c r="C98" s="121" t="s">
        <v>216</v>
      </c>
      <c r="D98" s="112"/>
      <c r="E98" s="113"/>
      <c r="F98" s="113"/>
      <c r="G98" s="114"/>
      <c r="H98" s="115">
        <v>181.08223</v>
      </c>
      <c r="I98" s="108">
        <f t="shared" si="4"/>
        <v>181.08223</v>
      </c>
      <c r="J98" s="71"/>
    </row>
    <row r="99" spans="1:10" ht="16.5" customHeight="1" hidden="1">
      <c r="A99" s="146"/>
      <c r="B99" s="110" t="s">
        <v>1</v>
      </c>
      <c r="C99" s="121" t="s">
        <v>217</v>
      </c>
      <c r="D99" s="112"/>
      <c r="E99" s="113"/>
      <c r="F99" s="113"/>
      <c r="G99" s="114"/>
      <c r="H99" s="115">
        <v>339.98223</v>
      </c>
      <c r="I99" s="108">
        <f t="shared" si="4"/>
        <v>339.98223</v>
      </c>
      <c r="J99" s="71"/>
    </row>
    <row r="100" spans="1:10" ht="16.5" customHeight="1" hidden="1">
      <c r="A100" s="146"/>
      <c r="B100" s="110" t="s">
        <v>2</v>
      </c>
      <c r="C100" s="121" t="s">
        <v>218</v>
      </c>
      <c r="D100" s="112"/>
      <c r="E100" s="113"/>
      <c r="F100" s="113"/>
      <c r="G100" s="114"/>
      <c r="H100" s="115">
        <v>181.08223</v>
      </c>
      <c r="I100" s="108">
        <f t="shared" si="4"/>
        <v>181.08223</v>
      </c>
      <c r="J100" s="71"/>
    </row>
    <row r="101" spans="1:10" ht="16.5" customHeight="1" hidden="1">
      <c r="A101" s="146"/>
      <c r="B101" s="110" t="s">
        <v>3</v>
      </c>
      <c r="C101" s="121" t="s">
        <v>219</v>
      </c>
      <c r="D101" s="112"/>
      <c r="E101" s="113"/>
      <c r="F101" s="113"/>
      <c r="G101" s="114"/>
      <c r="H101" s="115">
        <v>181.08223</v>
      </c>
      <c r="I101" s="108">
        <f t="shared" si="4"/>
        <v>181.08223</v>
      </c>
      <c r="J101" s="71"/>
    </row>
    <row r="102" spans="1:10" ht="15">
      <c r="A102" s="146"/>
      <c r="B102" s="146" t="s">
        <v>220</v>
      </c>
      <c r="C102" s="109" t="s">
        <v>221</v>
      </c>
      <c r="D102" s="144" t="s">
        <v>16</v>
      </c>
      <c r="E102" s="89">
        <v>36</v>
      </c>
      <c r="F102" s="89">
        <f>E102</f>
        <v>36</v>
      </c>
      <c r="G102" s="108">
        <v>2104.056</v>
      </c>
      <c r="H102" s="75">
        <f>SUM(H103:H115)</f>
        <v>2104.056</v>
      </c>
      <c r="I102" s="108">
        <f t="shared" si="4"/>
        <v>0</v>
      </c>
      <c r="J102" s="71"/>
    </row>
    <row r="103" spans="1:10" ht="15" customHeight="1" hidden="1">
      <c r="A103" s="146"/>
      <c r="B103" s="110" t="s">
        <v>6</v>
      </c>
      <c r="C103" s="121" t="s">
        <v>222</v>
      </c>
      <c r="D103" s="112"/>
      <c r="E103" s="113"/>
      <c r="F103" s="113"/>
      <c r="G103" s="114"/>
      <c r="H103" s="115">
        <v>207.8352</v>
      </c>
      <c r="I103" s="115"/>
      <c r="J103" s="71"/>
    </row>
    <row r="104" spans="1:10" ht="15" customHeight="1" hidden="1">
      <c r="A104" s="146"/>
      <c r="B104" s="110" t="s">
        <v>7</v>
      </c>
      <c r="C104" s="121" t="s">
        <v>223</v>
      </c>
      <c r="D104" s="112"/>
      <c r="E104" s="113"/>
      <c r="F104" s="113"/>
      <c r="G104" s="114"/>
      <c r="H104" s="115">
        <v>138.5568</v>
      </c>
      <c r="I104" s="115"/>
      <c r="J104" s="71"/>
    </row>
    <row r="105" spans="1:10" ht="15" customHeight="1" hidden="1">
      <c r="A105" s="146"/>
      <c r="B105" s="110" t="s">
        <v>8</v>
      </c>
      <c r="C105" s="121" t="s">
        <v>224</v>
      </c>
      <c r="D105" s="112"/>
      <c r="E105" s="113"/>
      <c r="F105" s="113"/>
      <c r="G105" s="114"/>
      <c r="H105" s="115">
        <v>95.2272</v>
      </c>
      <c r="I105" s="115"/>
      <c r="J105" s="71"/>
    </row>
    <row r="106" spans="1:10" ht="15" customHeight="1" hidden="1">
      <c r="A106" s="146"/>
      <c r="B106" s="110" t="s">
        <v>1</v>
      </c>
      <c r="C106" s="121" t="s">
        <v>225</v>
      </c>
      <c r="D106" s="112"/>
      <c r="E106" s="113"/>
      <c r="F106" s="113"/>
      <c r="G106" s="114"/>
      <c r="H106" s="115">
        <v>285.6816</v>
      </c>
      <c r="I106" s="115"/>
      <c r="J106" s="71"/>
    </row>
    <row r="107" spans="1:10" ht="15" customHeight="1" hidden="1">
      <c r="A107" s="146"/>
      <c r="B107" s="110" t="s">
        <v>2</v>
      </c>
      <c r="C107" s="121" t="s">
        <v>226</v>
      </c>
      <c r="D107" s="112"/>
      <c r="E107" s="113"/>
      <c r="F107" s="113"/>
      <c r="G107" s="114"/>
      <c r="H107" s="115">
        <v>25.9488</v>
      </c>
      <c r="I107" s="115"/>
      <c r="J107" s="71"/>
    </row>
    <row r="108" spans="1:10" ht="15" customHeight="1" hidden="1">
      <c r="A108" s="146"/>
      <c r="B108" s="110" t="s">
        <v>3</v>
      </c>
      <c r="C108" s="121" t="s">
        <v>227</v>
      </c>
      <c r="D108" s="112"/>
      <c r="E108" s="113"/>
      <c r="F108" s="113"/>
      <c r="G108" s="114"/>
      <c r="H108" s="115">
        <v>138.5568</v>
      </c>
      <c r="I108" s="115"/>
      <c r="J108" s="71"/>
    </row>
    <row r="109" spans="1:10" ht="15" customHeight="1" hidden="1">
      <c r="A109" s="146"/>
      <c r="B109" s="110" t="s">
        <v>4</v>
      </c>
      <c r="C109" s="121" t="s">
        <v>228</v>
      </c>
      <c r="D109" s="112"/>
      <c r="E109" s="113"/>
      <c r="F109" s="113"/>
      <c r="G109" s="114"/>
      <c r="H109" s="115">
        <v>207.8352</v>
      </c>
      <c r="I109" s="115"/>
      <c r="J109" s="71"/>
    </row>
    <row r="110" spans="1:10" ht="15" customHeight="1" hidden="1">
      <c r="A110" s="146"/>
      <c r="B110" s="110" t="s">
        <v>48</v>
      </c>
      <c r="C110" s="121" t="s">
        <v>229</v>
      </c>
      <c r="D110" s="112"/>
      <c r="E110" s="113"/>
      <c r="F110" s="113"/>
      <c r="G110" s="114"/>
      <c r="H110" s="115">
        <v>69.2784</v>
      </c>
      <c r="I110" s="115"/>
      <c r="J110" s="71"/>
    </row>
    <row r="111" spans="1:10" ht="15" customHeight="1" hidden="1">
      <c r="A111" s="146"/>
      <c r="B111" s="110" t="s">
        <v>49</v>
      </c>
      <c r="C111" s="121" t="s">
        <v>230</v>
      </c>
      <c r="D111" s="112"/>
      <c r="E111" s="113"/>
      <c r="F111" s="113"/>
      <c r="G111" s="114"/>
      <c r="H111" s="115">
        <v>138.5568</v>
      </c>
      <c r="I111" s="115"/>
      <c r="J111" s="71"/>
    </row>
    <row r="112" spans="1:10" ht="15" customHeight="1" hidden="1">
      <c r="A112" s="146"/>
      <c r="B112" s="110" t="s">
        <v>50</v>
      </c>
      <c r="C112" s="121" t="s">
        <v>231</v>
      </c>
      <c r="D112" s="112"/>
      <c r="E112" s="113"/>
      <c r="F112" s="113"/>
      <c r="G112" s="114"/>
      <c r="H112" s="115">
        <v>164.5056</v>
      </c>
      <c r="I112" s="115"/>
      <c r="J112" s="71"/>
    </row>
    <row r="113" spans="1:10" ht="15" customHeight="1" hidden="1">
      <c r="A113" s="146"/>
      <c r="B113" s="110" t="s">
        <v>51</v>
      </c>
      <c r="C113" s="121" t="s">
        <v>232</v>
      </c>
      <c r="D113" s="112"/>
      <c r="E113" s="113"/>
      <c r="F113" s="113"/>
      <c r="G113" s="114"/>
      <c r="H113" s="115">
        <v>372.3408</v>
      </c>
      <c r="I113" s="115"/>
      <c r="J113" s="71"/>
    </row>
    <row r="114" spans="1:10" ht="15" customHeight="1" hidden="1">
      <c r="A114" s="146"/>
      <c r="B114" s="110" t="s">
        <v>52</v>
      </c>
      <c r="C114" s="121" t="s">
        <v>233</v>
      </c>
      <c r="D114" s="112"/>
      <c r="E114" s="113"/>
      <c r="F114" s="113"/>
      <c r="G114" s="114"/>
      <c r="H114" s="115">
        <v>233.784</v>
      </c>
      <c r="I114" s="115"/>
      <c r="J114" s="71"/>
    </row>
    <row r="115" spans="1:10" ht="15" customHeight="1" hidden="1">
      <c r="A115" s="146"/>
      <c r="B115" s="110" t="s">
        <v>53</v>
      </c>
      <c r="C115" s="121" t="s">
        <v>234</v>
      </c>
      <c r="D115" s="112"/>
      <c r="E115" s="113"/>
      <c r="F115" s="113"/>
      <c r="G115" s="114"/>
      <c r="H115" s="115">
        <v>25.9488</v>
      </c>
      <c r="I115" s="115"/>
      <c r="J115" s="71"/>
    </row>
    <row r="116" spans="1:10" ht="15">
      <c r="A116" s="126">
        <v>2</v>
      </c>
      <c r="B116" s="126" t="s">
        <v>68</v>
      </c>
      <c r="C116" s="104" t="s">
        <v>69</v>
      </c>
      <c r="D116" s="105"/>
      <c r="E116" s="127"/>
      <c r="F116" s="127"/>
      <c r="G116" s="106">
        <f>G118+G119</f>
        <v>169102.838</v>
      </c>
      <c r="H116" s="106">
        <f>H118+H119</f>
        <v>169127.54033</v>
      </c>
      <c r="I116" s="106">
        <f>SUM(I118:I119)</f>
        <v>24.70232999999098</v>
      </c>
      <c r="J116" s="71"/>
    </row>
    <row r="117" spans="1:10" ht="15">
      <c r="A117" s="146"/>
      <c r="B117" s="146"/>
      <c r="C117" s="128" t="s">
        <v>10</v>
      </c>
      <c r="D117" s="129"/>
      <c r="E117" s="89"/>
      <c r="F117" s="89"/>
      <c r="G117" s="75"/>
      <c r="H117" s="75"/>
      <c r="I117" s="75"/>
      <c r="J117" s="71"/>
    </row>
    <row r="118" spans="1:10" ht="30.75">
      <c r="A118" s="146" t="s">
        <v>235</v>
      </c>
      <c r="B118" s="146" t="s">
        <v>40</v>
      </c>
      <c r="C118" s="109" t="s">
        <v>236</v>
      </c>
      <c r="D118" s="144" t="s">
        <v>78</v>
      </c>
      <c r="E118" s="89">
        <v>34</v>
      </c>
      <c r="F118" s="89">
        <f aca="true" t="shared" si="6" ref="F118:F125">E118</f>
        <v>34</v>
      </c>
      <c r="G118" s="75">
        <v>159694.402</v>
      </c>
      <c r="H118" s="75">
        <v>159780.69457</v>
      </c>
      <c r="I118" s="75">
        <f aca="true" t="shared" si="7" ref="I118:I126">H118-G118</f>
        <v>86.29256999999052</v>
      </c>
      <c r="J118" s="75"/>
    </row>
    <row r="119" spans="1:10" ht="30.75">
      <c r="A119" s="130" t="s">
        <v>237</v>
      </c>
      <c r="B119" s="146" t="s">
        <v>43</v>
      </c>
      <c r="C119" s="109" t="s">
        <v>238</v>
      </c>
      <c r="D119" s="144" t="s">
        <v>78</v>
      </c>
      <c r="E119" s="89" t="s">
        <v>239</v>
      </c>
      <c r="F119" s="89" t="str">
        <f t="shared" si="6"/>
        <v>0,5 км</v>
      </c>
      <c r="G119" s="75">
        <v>9408.436</v>
      </c>
      <c r="H119" s="75">
        <v>9346.84576</v>
      </c>
      <c r="I119" s="75">
        <f t="shared" si="7"/>
        <v>-61.59023999999954</v>
      </c>
      <c r="J119" s="71"/>
    </row>
    <row r="120" spans="1:10" ht="15">
      <c r="A120" s="130"/>
      <c r="B120" s="131" t="s">
        <v>70</v>
      </c>
      <c r="C120" s="132" t="s">
        <v>91</v>
      </c>
      <c r="D120" s="144" t="s">
        <v>16</v>
      </c>
      <c r="E120" s="133">
        <f>SUM(E121:E125)</f>
        <v>7</v>
      </c>
      <c r="F120" s="134">
        <f t="shared" si="6"/>
        <v>7</v>
      </c>
      <c r="G120" s="135">
        <f>SUM(G121:G125)</f>
        <v>18866.995</v>
      </c>
      <c r="H120" s="135">
        <f>H121+H122+H123+H124+H125</f>
        <v>19205.47181</v>
      </c>
      <c r="I120" s="135">
        <f t="shared" si="7"/>
        <v>338.4768100000001</v>
      </c>
      <c r="J120" s="71"/>
    </row>
    <row r="121" spans="1:10" ht="15">
      <c r="A121" s="130"/>
      <c r="B121" s="136">
        <v>1</v>
      </c>
      <c r="C121" s="120" t="s">
        <v>240</v>
      </c>
      <c r="D121" s="144" t="s">
        <v>16</v>
      </c>
      <c r="E121" s="134">
        <v>3</v>
      </c>
      <c r="F121" s="134">
        <f t="shared" si="6"/>
        <v>3</v>
      </c>
      <c r="G121" s="75">
        <v>4419.64</v>
      </c>
      <c r="H121" s="75">
        <v>4419.64286</v>
      </c>
      <c r="I121" s="75">
        <f t="shared" si="7"/>
        <v>0.0028599999996004044</v>
      </c>
      <c r="J121" s="71"/>
    </row>
    <row r="122" spans="1:10" ht="15">
      <c r="A122" s="130"/>
      <c r="B122" s="136">
        <v>2</v>
      </c>
      <c r="C122" s="120" t="s">
        <v>241</v>
      </c>
      <c r="D122" s="144" t="s">
        <v>16</v>
      </c>
      <c r="E122" s="134">
        <v>1</v>
      </c>
      <c r="F122" s="134">
        <f t="shared" si="6"/>
        <v>1</v>
      </c>
      <c r="G122" s="75">
        <v>11859.256</v>
      </c>
      <c r="H122" s="75">
        <v>12197.72853</v>
      </c>
      <c r="I122" s="75">
        <f t="shared" si="7"/>
        <v>338.4725300000009</v>
      </c>
      <c r="J122" s="71" t="s">
        <v>325</v>
      </c>
    </row>
    <row r="123" spans="1:10" ht="15">
      <c r="A123" s="130"/>
      <c r="B123" s="136">
        <v>3</v>
      </c>
      <c r="C123" s="120" t="s">
        <v>242</v>
      </c>
      <c r="D123" s="144" t="s">
        <v>16</v>
      </c>
      <c r="E123" s="134">
        <v>1</v>
      </c>
      <c r="F123" s="134">
        <f t="shared" si="6"/>
        <v>1</v>
      </c>
      <c r="G123" s="75">
        <v>685.709</v>
      </c>
      <c r="H123" s="75">
        <v>685.70997</v>
      </c>
      <c r="I123" s="75">
        <f t="shared" si="7"/>
        <v>0.0009700000000520959</v>
      </c>
      <c r="J123" s="71"/>
    </row>
    <row r="124" spans="1:10" ht="15">
      <c r="A124" s="130"/>
      <c r="B124" s="136">
        <v>4</v>
      </c>
      <c r="C124" s="120" t="s">
        <v>243</v>
      </c>
      <c r="D124" s="144" t="s">
        <v>16</v>
      </c>
      <c r="E124" s="134">
        <v>1</v>
      </c>
      <c r="F124" s="134">
        <f t="shared" si="6"/>
        <v>1</v>
      </c>
      <c r="G124" s="75">
        <v>785.59</v>
      </c>
      <c r="H124" s="75">
        <v>785.59045</v>
      </c>
      <c r="I124" s="75">
        <f t="shared" si="7"/>
        <v>0.0004500000000007276</v>
      </c>
      <c r="J124" s="71"/>
    </row>
    <row r="125" spans="1:10" ht="15">
      <c r="A125" s="130"/>
      <c r="B125" s="136">
        <v>5</v>
      </c>
      <c r="C125" s="120" t="s">
        <v>244</v>
      </c>
      <c r="D125" s="144" t="s">
        <v>16</v>
      </c>
      <c r="E125" s="134">
        <v>1</v>
      </c>
      <c r="F125" s="134">
        <f t="shared" si="6"/>
        <v>1</v>
      </c>
      <c r="G125" s="75">
        <v>1116.8</v>
      </c>
      <c r="H125" s="75">
        <v>1116.8</v>
      </c>
      <c r="I125" s="75">
        <f t="shared" si="7"/>
        <v>0</v>
      </c>
      <c r="J125" s="71"/>
    </row>
    <row r="126" spans="1:10" ht="46.5">
      <c r="A126" s="130"/>
      <c r="B126" s="151" t="s">
        <v>71</v>
      </c>
      <c r="C126" s="132" t="s">
        <v>92</v>
      </c>
      <c r="D126" s="144" t="s">
        <v>16</v>
      </c>
      <c r="E126" s="152">
        <v>324</v>
      </c>
      <c r="F126" s="152">
        <f>SUM(F127:F139)</f>
        <v>324</v>
      </c>
      <c r="G126" s="153">
        <f>SUM(G127:G139)</f>
        <v>86398.94600000001</v>
      </c>
      <c r="H126" s="153">
        <f>SUM(H127:H139)</f>
        <v>86624.03321000002</v>
      </c>
      <c r="I126" s="154">
        <f t="shared" si="7"/>
        <v>225.08721000001242</v>
      </c>
      <c r="J126" s="162" t="s">
        <v>326</v>
      </c>
    </row>
    <row r="127" spans="1:10" ht="38.25" customHeight="1" hidden="1">
      <c r="A127" s="130"/>
      <c r="B127" s="137">
        <v>1</v>
      </c>
      <c r="C127" s="121" t="s">
        <v>245</v>
      </c>
      <c r="D127" s="112" t="s">
        <v>16</v>
      </c>
      <c r="E127" s="155">
        <v>1</v>
      </c>
      <c r="F127" s="155">
        <v>1</v>
      </c>
      <c r="G127" s="116">
        <v>18302</v>
      </c>
      <c r="H127" s="138">
        <v>18302</v>
      </c>
      <c r="I127" s="138"/>
      <c r="J127" s="71"/>
    </row>
    <row r="128" spans="1:10" ht="37.5" customHeight="1" hidden="1">
      <c r="A128" s="130"/>
      <c r="B128" s="137">
        <v>2</v>
      </c>
      <c r="C128" s="121" t="s">
        <v>246</v>
      </c>
      <c r="D128" s="112" t="s">
        <v>16</v>
      </c>
      <c r="E128" s="155">
        <v>150</v>
      </c>
      <c r="F128" s="155">
        <v>150</v>
      </c>
      <c r="G128" s="116">
        <v>1875</v>
      </c>
      <c r="H128" s="138">
        <v>2100</v>
      </c>
      <c r="I128" s="138">
        <f>H128-G128</f>
        <v>225</v>
      </c>
      <c r="J128" s="18" t="s">
        <v>320</v>
      </c>
    </row>
    <row r="129" spans="1:10" ht="33" customHeight="1" hidden="1">
      <c r="A129" s="130"/>
      <c r="B129" s="137">
        <f>B128+1</f>
        <v>3</v>
      </c>
      <c r="C129" s="121" t="s">
        <v>247</v>
      </c>
      <c r="D129" s="112" t="s">
        <v>16</v>
      </c>
      <c r="E129" s="155">
        <v>112</v>
      </c>
      <c r="F129" s="155">
        <f>E129</f>
        <v>112</v>
      </c>
      <c r="G129" s="116">
        <v>8915</v>
      </c>
      <c r="H129" s="138">
        <v>8914.999</v>
      </c>
      <c r="I129" s="138"/>
      <c r="J129" s="71"/>
    </row>
    <row r="130" spans="1:10" ht="27.75" customHeight="1" hidden="1">
      <c r="A130" s="130"/>
      <c r="B130" s="137">
        <f aca="true" t="shared" si="8" ref="B130:B139">B129+1</f>
        <v>4</v>
      </c>
      <c r="C130" s="121" t="s">
        <v>98</v>
      </c>
      <c r="D130" s="112" t="s">
        <v>16</v>
      </c>
      <c r="E130" s="155">
        <v>5</v>
      </c>
      <c r="F130" s="155">
        <f aca="true" t="shared" si="9" ref="F130:F139">E130</f>
        <v>5</v>
      </c>
      <c r="G130" s="116">
        <v>4441.964</v>
      </c>
      <c r="H130" s="138">
        <v>4441.9643</v>
      </c>
      <c r="I130" s="138"/>
      <c r="J130" s="71"/>
    </row>
    <row r="131" spans="1:10" ht="33" customHeight="1" hidden="1">
      <c r="A131" s="130"/>
      <c r="B131" s="137">
        <f t="shared" si="8"/>
        <v>5</v>
      </c>
      <c r="C131" s="121" t="s">
        <v>99</v>
      </c>
      <c r="D131" s="112" t="s">
        <v>16</v>
      </c>
      <c r="E131" s="155">
        <v>1</v>
      </c>
      <c r="F131" s="155">
        <f t="shared" si="9"/>
        <v>1</v>
      </c>
      <c r="G131" s="116">
        <v>392.857</v>
      </c>
      <c r="H131" s="138">
        <v>392.85714</v>
      </c>
      <c r="I131" s="138"/>
      <c r="J131" s="71"/>
    </row>
    <row r="132" spans="1:10" ht="38.25" customHeight="1" hidden="1">
      <c r="A132" s="130"/>
      <c r="B132" s="137">
        <f t="shared" si="8"/>
        <v>6</v>
      </c>
      <c r="C132" s="121" t="s">
        <v>249</v>
      </c>
      <c r="D132" s="112" t="s">
        <v>16</v>
      </c>
      <c r="E132" s="155">
        <v>2</v>
      </c>
      <c r="F132" s="155">
        <f t="shared" si="9"/>
        <v>2</v>
      </c>
      <c r="G132" s="116">
        <v>359.286</v>
      </c>
      <c r="H132" s="138">
        <v>359.28572</v>
      </c>
      <c r="I132" s="138"/>
      <c r="J132" s="71"/>
    </row>
    <row r="133" spans="1:10" ht="25.5" customHeight="1" hidden="1">
      <c r="A133" s="130"/>
      <c r="B133" s="137">
        <f t="shared" si="8"/>
        <v>7</v>
      </c>
      <c r="C133" s="121" t="s">
        <v>248</v>
      </c>
      <c r="D133" s="112" t="s">
        <v>16</v>
      </c>
      <c r="E133" s="155">
        <v>13</v>
      </c>
      <c r="F133" s="155">
        <f t="shared" si="9"/>
        <v>13</v>
      </c>
      <c r="G133" s="116">
        <v>1760</v>
      </c>
      <c r="H133" s="138">
        <v>1760.09328</v>
      </c>
      <c r="I133" s="138"/>
      <c r="J133" s="71"/>
    </row>
    <row r="134" spans="1:10" ht="24" customHeight="1" hidden="1">
      <c r="A134" s="130"/>
      <c r="B134" s="137">
        <f t="shared" si="8"/>
        <v>8</v>
      </c>
      <c r="C134" s="121" t="s">
        <v>250</v>
      </c>
      <c r="D134" s="112" t="s">
        <v>16</v>
      </c>
      <c r="E134" s="155">
        <v>1</v>
      </c>
      <c r="F134" s="155">
        <f t="shared" si="9"/>
        <v>1</v>
      </c>
      <c r="G134" s="116">
        <v>40459.178</v>
      </c>
      <c r="H134" s="138">
        <v>40459.178</v>
      </c>
      <c r="I134" s="138"/>
      <c r="J134" s="71"/>
    </row>
    <row r="135" spans="1:10" ht="24.75" customHeight="1" hidden="1">
      <c r="A135" s="130"/>
      <c r="B135" s="137">
        <f t="shared" si="8"/>
        <v>9</v>
      </c>
      <c r="C135" s="121" t="s">
        <v>251</v>
      </c>
      <c r="D135" s="112" t="s">
        <v>16</v>
      </c>
      <c r="E135" s="155">
        <v>20</v>
      </c>
      <c r="F135" s="155">
        <f t="shared" si="9"/>
        <v>20</v>
      </c>
      <c r="G135" s="116">
        <v>248.22</v>
      </c>
      <c r="H135" s="138">
        <v>248.2142</v>
      </c>
      <c r="I135" s="138"/>
      <c r="J135" s="71"/>
    </row>
    <row r="136" spans="1:10" ht="22.5" customHeight="1" hidden="1">
      <c r="A136" s="130"/>
      <c r="B136" s="137">
        <f t="shared" si="8"/>
        <v>10</v>
      </c>
      <c r="C136" s="121" t="s">
        <v>252</v>
      </c>
      <c r="D136" s="112" t="s">
        <v>16</v>
      </c>
      <c r="E136" s="155">
        <v>15</v>
      </c>
      <c r="F136" s="155">
        <f t="shared" si="9"/>
        <v>15</v>
      </c>
      <c r="G136" s="116">
        <v>451.335</v>
      </c>
      <c r="H136" s="138">
        <v>451.335</v>
      </c>
      <c r="I136" s="138"/>
      <c r="J136" s="71"/>
    </row>
    <row r="137" spans="1:10" ht="42" customHeight="1" hidden="1">
      <c r="A137" s="130"/>
      <c r="B137" s="137">
        <f t="shared" si="8"/>
        <v>11</v>
      </c>
      <c r="C137" s="121" t="s">
        <v>255</v>
      </c>
      <c r="D137" s="112" t="s">
        <v>16</v>
      </c>
      <c r="E137" s="155">
        <v>1</v>
      </c>
      <c r="F137" s="155">
        <f>E137</f>
        <v>1</v>
      </c>
      <c r="G137" s="116">
        <v>144.196</v>
      </c>
      <c r="H137" s="138">
        <v>144.196</v>
      </c>
      <c r="I137" s="138"/>
      <c r="J137" s="71"/>
    </row>
    <row r="138" spans="1:10" ht="19.5" customHeight="1" hidden="1">
      <c r="A138" s="130"/>
      <c r="B138" s="137">
        <f t="shared" si="8"/>
        <v>12</v>
      </c>
      <c r="C138" s="121" t="s">
        <v>253</v>
      </c>
      <c r="D138" s="112" t="s">
        <v>16</v>
      </c>
      <c r="E138" s="155">
        <v>1</v>
      </c>
      <c r="F138" s="155">
        <f t="shared" si="9"/>
        <v>1</v>
      </c>
      <c r="G138" s="116">
        <v>140.178</v>
      </c>
      <c r="H138" s="138">
        <v>140.17857</v>
      </c>
      <c r="I138" s="138"/>
      <c r="J138" s="71"/>
    </row>
    <row r="139" spans="1:10" ht="21" customHeight="1" hidden="1">
      <c r="A139" s="130"/>
      <c r="B139" s="137">
        <f t="shared" si="8"/>
        <v>13</v>
      </c>
      <c r="C139" s="121" t="s">
        <v>254</v>
      </c>
      <c r="D139" s="112" t="s">
        <v>16</v>
      </c>
      <c r="E139" s="155">
        <v>2</v>
      </c>
      <c r="F139" s="155">
        <f t="shared" si="9"/>
        <v>2</v>
      </c>
      <c r="G139" s="116">
        <v>8909.732</v>
      </c>
      <c r="H139" s="138">
        <v>8909.732</v>
      </c>
      <c r="I139" s="138"/>
      <c r="J139" s="71"/>
    </row>
    <row r="140" spans="1:10" ht="30.75">
      <c r="A140" s="130"/>
      <c r="B140" s="131" t="s">
        <v>72</v>
      </c>
      <c r="C140" s="132" t="s">
        <v>256</v>
      </c>
      <c r="D140" s="144" t="s">
        <v>16</v>
      </c>
      <c r="E140" s="133">
        <v>92</v>
      </c>
      <c r="F140" s="133">
        <v>92</v>
      </c>
      <c r="G140" s="154">
        <v>9803.326</v>
      </c>
      <c r="H140" s="203">
        <v>10046.809</v>
      </c>
      <c r="I140" s="135">
        <f aca="true" t="shared" si="10" ref="I140:I179">H140-G140</f>
        <v>243.48300000000017</v>
      </c>
      <c r="J140" s="162" t="s">
        <v>327</v>
      </c>
    </row>
    <row r="141" spans="1:10" ht="51" customHeight="1">
      <c r="A141" s="130"/>
      <c r="B141" s="131" t="s">
        <v>73</v>
      </c>
      <c r="C141" s="132" t="s">
        <v>100</v>
      </c>
      <c r="D141" s="144" t="s">
        <v>16</v>
      </c>
      <c r="E141" s="133">
        <v>5</v>
      </c>
      <c r="F141" s="133">
        <v>5</v>
      </c>
      <c r="G141" s="154">
        <f>G142+G143+G144+G145+G146</f>
        <v>28959</v>
      </c>
      <c r="H141" s="154">
        <f>H142+H143+H144+H145+H146</f>
        <v>29842.88</v>
      </c>
      <c r="I141" s="154">
        <f t="shared" si="10"/>
        <v>883.880000000001</v>
      </c>
      <c r="J141" s="188" t="s">
        <v>328</v>
      </c>
    </row>
    <row r="142" spans="1:10" ht="15.75" customHeight="1">
      <c r="A142" s="130"/>
      <c r="B142" s="139">
        <v>1</v>
      </c>
      <c r="C142" s="121" t="s">
        <v>257</v>
      </c>
      <c r="D142" s="112" t="s">
        <v>16</v>
      </c>
      <c r="E142" s="140">
        <v>1</v>
      </c>
      <c r="F142" s="140">
        <v>1</v>
      </c>
      <c r="G142" s="138">
        <v>5499</v>
      </c>
      <c r="H142" s="138">
        <v>6382.88</v>
      </c>
      <c r="I142" s="138">
        <f t="shared" si="10"/>
        <v>883.8800000000001</v>
      </c>
      <c r="J142" s="189"/>
    </row>
    <row r="143" spans="1:10" ht="15.75" customHeight="1">
      <c r="A143" s="130"/>
      <c r="B143" s="156" t="s">
        <v>7</v>
      </c>
      <c r="C143" s="121" t="s">
        <v>258</v>
      </c>
      <c r="D143" s="112" t="s">
        <v>16</v>
      </c>
      <c r="E143" s="140">
        <v>1</v>
      </c>
      <c r="F143" s="140">
        <v>1</v>
      </c>
      <c r="G143" s="138">
        <v>5980</v>
      </c>
      <c r="H143" s="138">
        <v>5980</v>
      </c>
      <c r="I143" s="138">
        <f t="shared" si="10"/>
        <v>0</v>
      </c>
      <c r="J143" s="71"/>
    </row>
    <row r="144" spans="1:10" ht="15.75" customHeight="1">
      <c r="A144" s="130"/>
      <c r="B144" s="139">
        <v>3</v>
      </c>
      <c r="C144" s="121" t="s">
        <v>259</v>
      </c>
      <c r="D144" s="112" t="s">
        <v>16</v>
      </c>
      <c r="E144" s="140">
        <v>1</v>
      </c>
      <c r="F144" s="140">
        <v>1</v>
      </c>
      <c r="G144" s="138">
        <v>5030</v>
      </c>
      <c r="H144" s="138">
        <v>5030</v>
      </c>
      <c r="I144" s="138">
        <f t="shared" si="10"/>
        <v>0</v>
      </c>
      <c r="J144" s="71"/>
    </row>
    <row r="145" spans="1:10" ht="15.75" customHeight="1">
      <c r="A145" s="130"/>
      <c r="B145" s="139">
        <v>4</v>
      </c>
      <c r="C145" s="121" t="s">
        <v>260</v>
      </c>
      <c r="D145" s="112" t="s">
        <v>16</v>
      </c>
      <c r="E145" s="140">
        <v>1</v>
      </c>
      <c r="F145" s="140">
        <v>1</v>
      </c>
      <c r="G145" s="138">
        <v>5700</v>
      </c>
      <c r="H145" s="138">
        <v>5700</v>
      </c>
      <c r="I145" s="138">
        <f t="shared" si="10"/>
        <v>0</v>
      </c>
      <c r="J145" s="71"/>
    </row>
    <row r="146" spans="1:10" ht="15.75" customHeight="1">
      <c r="A146" s="141"/>
      <c r="B146" s="139">
        <v>5</v>
      </c>
      <c r="C146" s="121" t="s">
        <v>261</v>
      </c>
      <c r="D146" s="112" t="s">
        <v>16</v>
      </c>
      <c r="E146" s="140">
        <v>1</v>
      </c>
      <c r="F146" s="140">
        <v>1</v>
      </c>
      <c r="G146" s="140">
        <v>6750</v>
      </c>
      <c r="H146" s="138">
        <v>6750</v>
      </c>
      <c r="I146" s="138">
        <f t="shared" si="10"/>
        <v>0</v>
      </c>
      <c r="J146" s="71"/>
    </row>
    <row r="147" spans="1:11" ht="40.5" customHeight="1">
      <c r="A147" s="141"/>
      <c r="B147" s="131" t="s">
        <v>74</v>
      </c>
      <c r="C147" s="132" t="s">
        <v>262</v>
      </c>
      <c r="D147" s="144" t="s">
        <v>16</v>
      </c>
      <c r="E147" s="133">
        <v>17</v>
      </c>
      <c r="F147" s="133">
        <v>19</v>
      </c>
      <c r="G147" s="153">
        <v>8926.92</v>
      </c>
      <c r="H147" s="154">
        <v>9038.529999999995</v>
      </c>
      <c r="I147" s="154">
        <f t="shared" si="10"/>
        <v>111.60999999999513</v>
      </c>
      <c r="J147" s="163" t="s">
        <v>329</v>
      </c>
      <c r="K147" s="72"/>
    </row>
    <row r="148" spans="1:10" ht="48.75" customHeight="1">
      <c r="A148" s="141"/>
      <c r="B148" s="131" t="s">
        <v>76</v>
      </c>
      <c r="C148" s="132" t="s">
        <v>263</v>
      </c>
      <c r="D148" s="144" t="s">
        <v>16</v>
      </c>
      <c r="E148" s="133">
        <v>20</v>
      </c>
      <c r="F148" s="133">
        <v>20</v>
      </c>
      <c r="G148" s="133">
        <v>2932.0389999999998</v>
      </c>
      <c r="H148" s="154">
        <f>H149+H150+H151+H152+H153+H154+H155+H156+H157+H158</f>
        <v>3163.8082299999996</v>
      </c>
      <c r="I148" s="154">
        <f t="shared" si="10"/>
        <v>231.76922999999988</v>
      </c>
      <c r="J148" s="163" t="s">
        <v>330</v>
      </c>
    </row>
    <row r="149" spans="1:10" ht="15" customHeight="1" hidden="1">
      <c r="A149" s="141"/>
      <c r="B149" s="139">
        <v>1</v>
      </c>
      <c r="C149" s="121" t="s">
        <v>264</v>
      </c>
      <c r="D149" s="112"/>
      <c r="E149" s="140"/>
      <c r="F149" s="140"/>
      <c r="G149" s="140">
        <v>353.501</v>
      </c>
      <c r="H149" s="138">
        <v>353.50107</v>
      </c>
      <c r="I149" s="138">
        <f t="shared" si="10"/>
        <v>7.000000005064066E-05</v>
      </c>
      <c r="J149" s="71"/>
    </row>
    <row r="150" spans="1:10" ht="15" customHeight="1" hidden="1">
      <c r="A150" s="141"/>
      <c r="B150" s="139">
        <v>2</v>
      </c>
      <c r="C150" s="121" t="s">
        <v>265</v>
      </c>
      <c r="D150" s="112"/>
      <c r="E150" s="140"/>
      <c r="F150" s="140"/>
      <c r="G150" s="140">
        <v>206.63</v>
      </c>
      <c r="H150" s="138">
        <f>206.63075+3.46875</f>
        <v>210.0995</v>
      </c>
      <c r="I150" s="138">
        <f t="shared" si="10"/>
        <v>3.4695000000000107</v>
      </c>
      <c r="J150" s="71"/>
    </row>
    <row r="151" spans="1:10" ht="15" customHeight="1" hidden="1">
      <c r="A151" s="141"/>
      <c r="B151" s="139">
        <v>3</v>
      </c>
      <c r="C151" s="121" t="s">
        <v>266</v>
      </c>
      <c r="D151" s="112"/>
      <c r="E151" s="140"/>
      <c r="F151" s="140"/>
      <c r="G151" s="140">
        <v>5.188</v>
      </c>
      <c r="H151" s="138">
        <v>5.1886</v>
      </c>
      <c r="I151" s="138">
        <f t="shared" si="10"/>
        <v>0.000600000000000378</v>
      </c>
      <c r="J151" s="71"/>
    </row>
    <row r="152" spans="1:10" ht="31.5" customHeight="1" hidden="1">
      <c r="A152" s="141"/>
      <c r="B152" s="139">
        <v>4</v>
      </c>
      <c r="C152" s="121" t="s">
        <v>267</v>
      </c>
      <c r="D152" s="112"/>
      <c r="E152" s="140"/>
      <c r="F152" s="140"/>
      <c r="G152" s="140">
        <v>3.468</v>
      </c>
      <c r="H152" s="138">
        <v>3.46875</v>
      </c>
      <c r="I152" s="138">
        <f t="shared" si="10"/>
        <v>0.0007500000000000284</v>
      </c>
      <c r="J152" s="71"/>
    </row>
    <row r="153" spans="1:10" ht="37.5" customHeight="1" hidden="1">
      <c r="A153" s="141"/>
      <c r="B153" s="139">
        <v>5</v>
      </c>
      <c r="C153" s="121" t="s">
        <v>268</v>
      </c>
      <c r="D153" s="112"/>
      <c r="E153" s="140"/>
      <c r="F153" s="140"/>
      <c r="G153" s="140">
        <v>61.625</v>
      </c>
      <c r="H153" s="138">
        <v>61.625</v>
      </c>
      <c r="I153" s="138">
        <f t="shared" si="10"/>
        <v>0</v>
      </c>
      <c r="J153" s="71"/>
    </row>
    <row r="154" spans="1:10" ht="21.75" customHeight="1" hidden="1">
      <c r="A154" s="141"/>
      <c r="B154" s="139">
        <v>6</v>
      </c>
      <c r="C154" s="121" t="s">
        <v>269</v>
      </c>
      <c r="D154" s="112"/>
      <c r="E154" s="140"/>
      <c r="F154" s="140"/>
      <c r="G154" s="140">
        <v>2.294</v>
      </c>
      <c r="H154" s="138">
        <v>2.29464</v>
      </c>
      <c r="I154" s="138">
        <f t="shared" si="10"/>
        <v>0.0006399999999997519</v>
      </c>
      <c r="J154" s="71"/>
    </row>
    <row r="155" spans="1:10" ht="39.75" customHeight="1" hidden="1">
      <c r="A155" s="141"/>
      <c r="B155" s="139">
        <v>7</v>
      </c>
      <c r="C155" s="121" t="s">
        <v>270</v>
      </c>
      <c r="D155" s="112"/>
      <c r="E155" s="140"/>
      <c r="F155" s="140"/>
      <c r="G155" s="140">
        <v>152.513</v>
      </c>
      <c r="H155" s="138">
        <v>300.92622</v>
      </c>
      <c r="I155" s="138">
        <f t="shared" si="10"/>
        <v>148.41322</v>
      </c>
      <c r="J155" s="71"/>
    </row>
    <row r="156" spans="1:10" ht="15" customHeight="1" hidden="1">
      <c r="A156" s="141"/>
      <c r="B156" s="139">
        <v>8</v>
      </c>
      <c r="C156" s="121" t="s">
        <v>271</v>
      </c>
      <c r="D156" s="112"/>
      <c r="E156" s="140"/>
      <c r="F156" s="140"/>
      <c r="G156" s="140">
        <v>78.235</v>
      </c>
      <c r="H156" s="138">
        <v>78.23506</v>
      </c>
      <c r="I156" s="138">
        <f t="shared" si="10"/>
        <v>6.0000000004833964E-05</v>
      </c>
      <c r="J156" s="71"/>
    </row>
    <row r="157" spans="1:10" ht="36.75" customHeight="1" hidden="1">
      <c r="A157" s="141"/>
      <c r="B157" s="139">
        <v>9</v>
      </c>
      <c r="C157" s="121" t="s">
        <v>272</v>
      </c>
      <c r="D157" s="112"/>
      <c r="E157" s="140"/>
      <c r="F157" s="140"/>
      <c r="G157" s="140">
        <v>78.235</v>
      </c>
      <c r="H157" s="138">
        <v>158.43439</v>
      </c>
      <c r="I157" s="138">
        <f t="shared" si="10"/>
        <v>80.19939000000001</v>
      </c>
      <c r="J157" s="71"/>
    </row>
    <row r="158" spans="1:10" ht="15" customHeight="1" hidden="1">
      <c r="A158" s="141"/>
      <c r="B158" s="139">
        <v>10</v>
      </c>
      <c r="C158" s="121" t="s">
        <v>273</v>
      </c>
      <c r="D158" s="112"/>
      <c r="E158" s="140"/>
      <c r="F158" s="140"/>
      <c r="G158" s="140">
        <v>1990.35</v>
      </c>
      <c r="H158" s="138">
        <v>1990.035</v>
      </c>
      <c r="I158" s="138">
        <f t="shared" si="10"/>
        <v>-0.3149999999998272</v>
      </c>
      <c r="J158" s="71"/>
    </row>
    <row r="159" spans="1:10" ht="51.75" customHeight="1">
      <c r="A159" s="141"/>
      <c r="B159" s="131" t="s">
        <v>75</v>
      </c>
      <c r="C159" s="132" t="s">
        <v>95</v>
      </c>
      <c r="D159" s="144" t="s">
        <v>16</v>
      </c>
      <c r="E159" s="133">
        <v>2</v>
      </c>
      <c r="F159" s="133">
        <v>6</v>
      </c>
      <c r="G159" s="133">
        <v>997.06567</v>
      </c>
      <c r="H159" s="154">
        <f>H160+H161+H162+H163+H164+H165</f>
        <v>1510.1779499999998</v>
      </c>
      <c r="I159" s="154">
        <f t="shared" si="10"/>
        <v>513.1122799999998</v>
      </c>
      <c r="J159" s="163" t="s">
        <v>329</v>
      </c>
    </row>
    <row r="160" spans="1:10" ht="15.75" customHeight="1" hidden="1">
      <c r="A160" s="141"/>
      <c r="B160" s="139">
        <v>1</v>
      </c>
      <c r="C160" s="121" t="s">
        <v>274</v>
      </c>
      <c r="D160" s="112"/>
      <c r="E160" s="140"/>
      <c r="F160" s="140"/>
      <c r="G160" s="140">
        <v>596.96</v>
      </c>
      <c r="H160" s="138">
        <v>596.96325</v>
      </c>
      <c r="I160" s="138">
        <f t="shared" si="10"/>
        <v>0.003249999999979991</v>
      </c>
      <c r="J160" s="71"/>
    </row>
    <row r="161" spans="1:10" ht="15.75" customHeight="1" hidden="1">
      <c r="A161" s="141"/>
      <c r="B161" s="139">
        <v>2</v>
      </c>
      <c r="C161" s="121" t="s">
        <v>275</v>
      </c>
      <c r="D161" s="112"/>
      <c r="E161" s="140"/>
      <c r="F161" s="140"/>
      <c r="G161" s="140">
        <v>400.1</v>
      </c>
      <c r="H161" s="138">
        <v>400.10242</v>
      </c>
      <c r="I161" s="138">
        <f t="shared" si="10"/>
        <v>0.002419999999972333</v>
      </c>
      <c r="J161" s="71"/>
    </row>
    <row r="162" spans="1:10" ht="15.75" customHeight="1" hidden="1">
      <c r="A162" s="141"/>
      <c r="B162" s="139">
        <v>3</v>
      </c>
      <c r="C162" s="121" t="s">
        <v>276</v>
      </c>
      <c r="D162" s="112"/>
      <c r="E162" s="140"/>
      <c r="F162" s="140"/>
      <c r="G162" s="142"/>
      <c r="H162" s="115">
        <v>192.0591</v>
      </c>
      <c r="I162" s="115">
        <f t="shared" si="10"/>
        <v>192.0591</v>
      </c>
      <c r="J162" s="163" t="s">
        <v>329</v>
      </c>
    </row>
    <row r="163" spans="1:10" ht="15.75" customHeight="1" hidden="1">
      <c r="A163" s="141"/>
      <c r="B163" s="139">
        <v>4</v>
      </c>
      <c r="C163" s="121" t="s">
        <v>277</v>
      </c>
      <c r="D163" s="112"/>
      <c r="E163" s="140"/>
      <c r="F163" s="140"/>
      <c r="G163" s="142"/>
      <c r="H163" s="115">
        <v>281.07318</v>
      </c>
      <c r="I163" s="115">
        <f t="shared" si="10"/>
        <v>281.07318</v>
      </c>
      <c r="J163" s="165"/>
    </row>
    <row r="164" spans="1:10" ht="15.75" customHeight="1" hidden="1">
      <c r="A164" s="141"/>
      <c r="B164" s="139">
        <v>5</v>
      </c>
      <c r="C164" s="121" t="s">
        <v>278</v>
      </c>
      <c r="D164" s="112"/>
      <c r="E164" s="140"/>
      <c r="F164" s="140"/>
      <c r="G164" s="142"/>
      <c r="H164" s="115">
        <v>19.99</v>
      </c>
      <c r="I164" s="115">
        <f t="shared" si="10"/>
        <v>19.99</v>
      </c>
      <c r="J164" s="165"/>
    </row>
    <row r="165" spans="1:10" ht="15.75" customHeight="1" hidden="1">
      <c r="A165" s="141"/>
      <c r="B165" s="139">
        <v>6</v>
      </c>
      <c r="C165" s="121" t="s">
        <v>279</v>
      </c>
      <c r="D165" s="112"/>
      <c r="E165" s="140"/>
      <c r="F165" s="140"/>
      <c r="G165" s="142"/>
      <c r="H165" s="115">
        <v>19.99</v>
      </c>
      <c r="I165" s="115">
        <f t="shared" si="10"/>
        <v>19.99</v>
      </c>
      <c r="J165" s="164"/>
    </row>
    <row r="166" spans="1:10" ht="24.75" customHeight="1">
      <c r="A166" s="141"/>
      <c r="B166" s="131" t="s">
        <v>94</v>
      </c>
      <c r="C166" s="132" t="s">
        <v>93</v>
      </c>
      <c r="D166" s="144" t="s">
        <v>16</v>
      </c>
      <c r="E166" s="133">
        <f>E167+E168</f>
        <v>196</v>
      </c>
      <c r="F166" s="133">
        <v>196</v>
      </c>
      <c r="G166" s="127">
        <v>991.883</v>
      </c>
      <c r="H166" s="135">
        <f>H167+H168</f>
        <v>991.89472</v>
      </c>
      <c r="I166" s="135">
        <f t="shared" si="10"/>
        <v>0.011719999999968422</v>
      </c>
      <c r="J166" s="71"/>
    </row>
    <row r="167" spans="1:10" ht="15" customHeight="1" hidden="1">
      <c r="A167" s="141"/>
      <c r="B167" s="139">
        <v>1</v>
      </c>
      <c r="C167" s="121" t="s">
        <v>89</v>
      </c>
      <c r="D167" s="112"/>
      <c r="E167" s="140">
        <v>47</v>
      </c>
      <c r="F167" s="140"/>
      <c r="G167" s="142">
        <v>258.02</v>
      </c>
      <c r="H167" s="115">
        <v>258.03572</v>
      </c>
      <c r="I167" s="115">
        <f t="shared" si="10"/>
        <v>0.015720000000044365</v>
      </c>
      <c r="J167" s="71"/>
    </row>
    <row r="168" spans="1:10" ht="15.75" customHeight="1" hidden="1">
      <c r="A168" s="141"/>
      <c r="B168" s="139">
        <v>2</v>
      </c>
      <c r="C168" s="121" t="s">
        <v>88</v>
      </c>
      <c r="D168" s="112"/>
      <c r="E168" s="140">
        <v>149</v>
      </c>
      <c r="F168" s="140"/>
      <c r="G168" s="142">
        <v>733.859</v>
      </c>
      <c r="H168" s="115">
        <v>733.859</v>
      </c>
      <c r="I168" s="115">
        <f t="shared" si="10"/>
        <v>0</v>
      </c>
      <c r="J168" s="71"/>
    </row>
    <row r="169" spans="1:10" s="73" customFormat="1" ht="36.75" customHeight="1">
      <c r="A169" s="141"/>
      <c r="B169" s="131" t="s">
        <v>96</v>
      </c>
      <c r="C169" s="132" t="s">
        <v>280</v>
      </c>
      <c r="D169" s="144" t="s">
        <v>16</v>
      </c>
      <c r="E169" s="133">
        <v>7</v>
      </c>
      <c r="F169" s="133">
        <v>9</v>
      </c>
      <c r="G169" s="127">
        <v>8920.697</v>
      </c>
      <c r="H169" s="135">
        <f>SUM(H170:H178)</f>
        <v>9807.287180000001</v>
      </c>
      <c r="I169" s="135">
        <f t="shared" si="10"/>
        <v>886.590180000001</v>
      </c>
      <c r="J169" s="157"/>
    </row>
    <row r="170" spans="1:10" s="73" customFormat="1" ht="15.75" customHeight="1">
      <c r="A170" s="141"/>
      <c r="B170" s="139">
        <v>1</v>
      </c>
      <c r="C170" s="121" t="s">
        <v>281</v>
      </c>
      <c r="D170" s="112" t="s">
        <v>16</v>
      </c>
      <c r="E170" s="140">
        <v>1</v>
      </c>
      <c r="F170" s="140">
        <v>1</v>
      </c>
      <c r="G170" s="142">
        <v>2069</v>
      </c>
      <c r="H170" s="115">
        <v>2073.61599</v>
      </c>
      <c r="I170" s="115">
        <f t="shared" si="10"/>
        <v>4.615989999999783</v>
      </c>
      <c r="J170" s="157"/>
    </row>
    <row r="171" spans="1:10" s="73" customFormat="1" ht="15.75" customHeight="1">
      <c r="A171" s="141"/>
      <c r="B171" s="139">
        <v>2</v>
      </c>
      <c r="C171" s="121" t="s">
        <v>282</v>
      </c>
      <c r="D171" s="112" t="s">
        <v>16</v>
      </c>
      <c r="E171" s="140">
        <v>1</v>
      </c>
      <c r="F171" s="140">
        <v>1</v>
      </c>
      <c r="G171" s="142">
        <v>1650.99</v>
      </c>
      <c r="H171" s="115">
        <v>1650.98557</v>
      </c>
      <c r="I171" s="115">
        <f t="shared" si="10"/>
        <v>-0.004429999999956635</v>
      </c>
      <c r="J171" s="157"/>
    </row>
    <row r="172" spans="1:10" s="73" customFormat="1" ht="15" customHeight="1">
      <c r="A172" s="141"/>
      <c r="B172" s="139">
        <v>3</v>
      </c>
      <c r="C172" s="121" t="s">
        <v>283</v>
      </c>
      <c r="D172" s="112" t="s">
        <v>16</v>
      </c>
      <c r="E172" s="140">
        <v>1</v>
      </c>
      <c r="F172" s="140">
        <v>1</v>
      </c>
      <c r="G172" s="142">
        <v>1636</v>
      </c>
      <c r="H172" s="115">
        <v>1639.62277</v>
      </c>
      <c r="I172" s="115">
        <f t="shared" si="10"/>
        <v>3.622769999999946</v>
      </c>
      <c r="J172" s="157"/>
    </row>
    <row r="173" spans="1:10" s="73" customFormat="1" ht="15.75" customHeight="1">
      <c r="A173" s="141"/>
      <c r="B173" s="139">
        <v>4</v>
      </c>
      <c r="C173" s="121" t="s">
        <v>284</v>
      </c>
      <c r="D173" s="112" t="s">
        <v>16</v>
      </c>
      <c r="E173" s="140">
        <v>1</v>
      </c>
      <c r="F173" s="140">
        <v>1</v>
      </c>
      <c r="G173" s="142">
        <v>458.81</v>
      </c>
      <c r="H173" s="115">
        <v>458.8125</v>
      </c>
      <c r="I173" s="115">
        <f t="shared" si="10"/>
        <v>0.0024999999999977263</v>
      </c>
      <c r="J173" s="157"/>
    </row>
    <row r="174" spans="1:10" s="73" customFormat="1" ht="15.75" customHeight="1">
      <c r="A174" s="141"/>
      <c r="B174" s="139">
        <v>5</v>
      </c>
      <c r="C174" s="121" t="s">
        <v>285</v>
      </c>
      <c r="D174" s="112" t="s">
        <v>16</v>
      </c>
      <c r="E174" s="140">
        <v>1</v>
      </c>
      <c r="F174" s="140">
        <v>1</v>
      </c>
      <c r="G174" s="142">
        <v>1483.76</v>
      </c>
      <c r="H174" s="115">
        <v>1483.75893</v>
      </c>
      <c r="I174" s="115">
        <f t="shared" si="10"/>
        <v>-0.0010700000000269938</v>
      </c>
      <c r="J174" s="157"/>
    </row>
    <row r="175" spans="1:10" s="73" customFormat="1" ht="15.75" customHeight="1">
      <c r="A175" s="141"/>
      <c r="B175" s="139">
        <v>6</v>
      </c>
      <c r="C175" s="121" t="s">
        <v>286</v>
      </c>
      <c r="D175" s="112" t="s">
        <v>16</v>
      </c>
      <c r="E175" s="140">
        <v>1</v>
      </c>
      <c r="F175" s="140">
        <v>1</v>
      </c>
      <c r="G175" s="142">
        <v>389.32</v>
      </c>
      <c r="H175" s="115">
        <v>389.32143</v>
      </c>
      <c r="I175" s="115">
        <f t="shared" si="10"/>
        <v>0.0014300000000275759</v>
      </c>
      <c r="J175" s="157"/>
    </row>
    <row r="176" spans="1:10" s="73" customFormat="1" ht="15.75" customHeight="1">
      <c r="A176" s="141"/>
      <c r="B176" s="139">
        <v>7</v>
      </c>
      <c r="C176" s="121" t="s">
        <v>287</v>
      </c>
      <c r="D176" s="112" t="s">
        <v>16</v>
      </c>
      <c r="E176" s="140">
        <v>1</v>
      </c>
      <c r="F176" s="140">
        <v>1</v>
      </c>
      <c r="G176" s="142">
        <v>1233</v>
      </c>
      <c r="H176" s="115">
        <v>1457.17684</v>
      </c>
      <c r="I176" s="115">
        <f t="shared" si="10"/>
        <v>224.17684000000008</v>
      </c>
      <c r="J176" s="188" t="s">
        <v>329</v>
      </c>
    </row>
    <row r="177" spans="1:10" s="73" customFormat="1" ht="15.75" customHeight="1">
      <c r="A177" s="141"/>
      <c r="B177" s="139">
        <v>8</v>
      </c>
      <c r="C177" s="121" t="s">
        <v>288</v>
      </c>
      <c r="D177" s="112" t="s">
        <v>16</v>
      </c>
      <c r="E177" s="140"/>
      <c r="F177" s="140">
        <v>1</v>
      </c>
      <c r="G177" s="142"/>
      <c r="H177" s="115">
        <v>402.82143</v>
      </c>
      <c r="I177" s="115">
        <f t="shared" si="10"/>
        <v>402.82143</v>
      </c>
      <c r="J177" s="190"/>
    </row>
    <row r="178" spans="1:10" s="73" customFormat="1" ht="15.75" customHeight="1">
      <c r="A178" s="141"/>
      <c r="B178" s="139">
        <v>9</v>
      </c>
      <c r="C178" s="121" t="s">
        <v>289</v>
      </c>
      <c r="D178" s="112" t="s">
        <v>16</v>
      </c>
      <c r="E178" s="140"/>
      <c r="F178" s="140">
        <v>1</v>
      </c>
      <c r="G178" s="142"/>
      <c r="H178" s="115">
        <v>251.17172</v>
      </c>
      <c r="I178" s="115">
        <f t="shared" si="10"/>
        <v>251.17172</v>
      </c>
      <c r="J178" s="189"/>
    </row>
    <row r="179" spans="1:10" ht="24.75" customHeight="1">
      <c r="A179" s="141"/>
      <c r="B179" s="136"/>
      <c r="C179" s="158" t="s">
        <v>290</v>
      </c>
      <c r="D179" s="159"/>
      <c r="E179" s="127"/>
      <c r="F179" s="127"/>
      <c r="G179" s="127">
        <f>G5+G116+G120+G126+G140+G141+G148+G159+G166+G169+G147</f>
        <v>775028.013199</v>
      </c>
      <c r="H179" s="127">
        <f>H5+H116+H120+H126+H140+H141+H148+H159+H166+H169+H147</f>
        <v>780861.82526</v>
      </c>
      <c r="I179" s="135">
        <f t="shared" si="10"/>
        <v>5833.812060999917</v>
      </c>
      <c r="J179" s="71"/>
    </row>
    <row r="180" ht="15">
      <c r="C180" s="143"/>
    </row>
    <row r="182" ht="15">
      <c r="C182" s="167"/>
    </row>
  </sheetData>
  <sheetProtection/>
  <mergeCells count="14">
    <mergeCell ref="J141:J142"/>
    <mergeCell ref="J176:J178"/>
    <mergeCell ref="N68:N69"/>
    <mergeCell ref="O70:O71"/>
    <mergeCell ref="E3:F3"/>
    <mergeCell ref="G3:J3"/>
    <mergeCell ref="J13:J19"/>
    <mergeCell ref="J50:J95"/>
    <mergeCell ref="A3:A4"/>
    <mergeCell ref="B3:B4"/>
    <mergeCell ref="C3:C4"/>
    <mergeCell ref="D3:D4"/>
    <mergeCell ref="B1:J1"/>
    <mergeCell ref="B2:J2"/>
  </mergeCells>
  <printOptions/>
  <pageMargins left="0.3937007874015748" right="0.1968503937007874" top="0.7480314960629921" bottom="0.2362204724409449" header="0.31496062992125984" footer="0.31496062992125984"/>
  <pageSetup fitToHeight="5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E27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.7109375" style="2" customWidth="1"/>
    <col min="2" max="2" width="34.7109375" style="2" customWidth="1"/>
    <col min="3" max="3" width="13.7109375" style="2" customWidth="1"/>
    <col min="4" max="4" width="14.28125" style="2" customWidth="1"/>
    <col min="5" max="5" width="13.140625" style="2" customWidth="1"/>
    <col min="6" max="16384" width="9.140625" style="2" customWidth="1"/>
  </cols>
  <sheetData>
    <row r="1" spans="1:5" ht="15" customHeight="1">
      <c r="A1" s="201" t="s">
        <v>24</v>
      </c>
      <c r="B1" s="201"/>
      <c r="C1" s="201"/>
      <c r="D1" s="201"/>
      <c r="E1" s="201"/>
    </row>
    <row r="2" spans="1:5" ht="15" customHeight="1">
      <c r="A2" s="202" t="s">
        <v>41</v>
      </c>
      <c r="B2" s="202"/>
      <c r="C2" s="202"/>
      <c r="D2" s="202"/>
      <c r="E2" s="202"/>
    </row>
    <row r="3" spans="1:5" ht="15" customHeight="1">
      <c r="A3" s="202" t="s">
        <v>25</v>
      </c>
      <c r="B3" s="202"/>
      <c r="C3" s="202"/>
      <c r="D3" s="202"/>
      <c r="E3" s="202"/>
    </row>
    <row r="4" spans="1:5" ht="15" customHeight="1">
      <c r="A4" s="202" t="s">
        <v>104</v>
      </c>
      <c r="B4" s="202"/>
      <c r="C4" s="202"/>
      <c r="D4" s="202"/>
      <c r="E4" s="202"/>
    </row>
    <row r="5" spans="1:5" ht="15" customHeight="1">
      <c r="A5" s="3"/>
      <c r="B5" s="3"/>
      <c r="C5" s="3"/>
      <c r="D5" s="3"/>
      <c r="E5" s="3"/>
    </row>
    <row r="6" spans="1:5" ht="15" customHeight="1">
      <c r="A6" s="3"/>
      <c r="B6" s="3"/>
      <c r="C6" s="3"/>
      <c r="D6" s="3"/>
      <c r="E6" s="3"/>
    </row>
    <row r="7" spans="2:5" ht="15">
      <c r="B7" s="4"/>
      <c r="C7" s="4"/>
      <c r="E7" s="15" t="s">
        <v>77</v>
      </c>
    </row>
    <row r="8" spans="1:5" ht="15" customHeight="1">
      <c r="A8" s="196" t="s">
        <v>11</v>
      </c>
      <c r="B8" s="196" t="s">
        <v>26</v>
      </c>
      <c r="C8" s="196" t="s">
        <v>42</v>
      </c>
      <c r="D8" s="196" t="s">
        <v>39</v>
      </c>
      <c r="E8" s="197" t="s">
        <v>5</v>
      </c>
    </row>
    <row r="9" spans="1:5" s="3" customFormat="1" ht="62.25" customHeight="1">
      <c r="A9" s="196"/>
      <c r="B9" s="196"/>
      <c r="C9" s="196"/>
      <c r="D9" s="196"/>
      <c r="E9" s="198"/>
    </row>
    <row r="10" spans="1:5" s="3" customFormat="1" ht="15" customHeight="1" hidden="1">
      <c r="A10" s="5">
        <v>1</v>
      </c>
      <c r="B10" s="6" t="s">
        <v>27</v>
      </c>
      <c r="C10" s="7"/>
      <c r="D10" s="8">
        <v>52552.691</v>
      </c>
      <c r="E10" s="8" t="e">
        <f>D10-#REF!</f>
        <v>#REF!</v>
      </c>
    </row>
    <row r="11" spans="1:5" s="3" customFormat="1" ht="15" customHeight="1" hidden="1">
      <c r="A11" s="5">
        <f>A10+1</f>
        <v>2</v>
      </c>
      <c r="B11" s="6" t="s">
        <v>28</v>
      </c>
      <c r="C11" s="7"/>
      <c r="D11" s="8">
        <v>84521.185</v>
      </c>
      <c r="E11" s="8" t="e">
        <f>D11-#REF!</f>
        <v>#REF!</v>
      </c>
    </row>
    <row r="12" spans="1:5" s="3" customFormat="1" ht="15" customHeight="1" hidden="1">
      <c r="A12" s="5">
        <f>A11+1</f>
        <v>3</v>
      </c>
      <c r="B12" s="6" t="s">
        <v>29</v>
      </c>
      <c r="C12" s="7"/>
      <c r="D12" s="8">
        <v>814097.456</v>
      </c>
      <c r="E12" s="8" t="e">
        <f>D12-#REF!</f>
        <v>#REF!</v>
      </c>
    </row>
    <row r="13" spans="1:5" ht="15" customHeight="1" hidden="1">
      <c r="A13" s="5">
        <f aca="true" t="shared" si="0" ref="A13:A21">A12+1</f>
        <v>4</v>
      </c>
      <c r="B13" s="6" t="s">
        <v>30</v>
      </c>
      <c r="C13" s="9"/>
      <c r="D13" s="8">
        <v>21912.019</v>
      </c>
      <c r="E13" s="8" t="e">
        <f>D13-#REF!</f>
        <v>#REF!</v>
      </c>
    </row>
    <row r="14" spans="1:5" ht="15" customHeight="1" hidden="1">
      <c r="A14" s="5">
        <f t="shared" si="0"/>
        <v>5</v>
      </c>
      <c r="B14" s="6" t="s">
        <v>31</v>
      </c>
      <c r="C14" s="9"/>
      <c r="D14" s="8">
        <v>6830.56</v>
      </c>
      <c r="E14" s="8" t="e">
        <f>D14-#REF!</f>
        <v>#REF!</v>
      </c>
    </row>
    <row r="15" spans="1:5" ht="15" customHeight="1" hidden="1">
      <c r="A15" s="5">
        <f>A17+1</f>
        <v>8</v>
      </c>
      <c r="B15" s="6" t="s">
        <v>32</v>
      </c>
      <c r="C15" s="10"/>
      <c r="D15" s="8">
        <v>61076.247</v>
      </c>
      <c r="E15" s="8" t="e">
        <f>D15-#REF!</f>
        <v>#REF!</v>
      </c>
    </row>
    <row r="16" spans="1:5" ht="15" customHeight="1" hidden="1">
      <c r="A16" s="5">
        <f>A14+1</f>
        <v>6</v>
      </c>
      <c r="B16" s="6" t="s">
        <v>33</v>
      </c>
      <c r="C16" s="9"/>
      <c r="D16" s="8">
        <v>114854.202</v>
      </c>
      <c r="E16" s="8" t="e">
        <f>D16-#REF!</f>
        <v>#REF!</v>
      </c>
    </row>
    <row r="17" spans="1:5" ht="15" customHeight="1" hidden="1">
      <c r="A17" s="5">
        <f t="shared" si="0"/>
        <v>7</v>
      </c>
      <c r="B17" s="6" t="s">
        <v>34</v>
      </c>
      <c r="C17" s="11"/>
      <c r="D17" s="8">
        <v>96807.15</v>
      </c>
      <c r="E17" s="8" t="e">
        <f>D17-#REF!</f>
        <v>#REF!</v>
      </c>
    </row>
    <row r="18" spans="1:5" ht="15" customHeight="1" hidden="1">
      <c r="A18" s="5">
        <f>A15+1</f>
        <v>9</v>
      </c>
      <c r="B18" s="6" t="s">
        <v>35</v>
      </c>
      <c r="C18" s="9"/>
      <c r="D18" s="8">
        <v>5315.225</v>
      </c>
      <c r="E18" s="8" t="e">
        <f>D18-#REF!</f>
        <v>#REF!</v>
      </c>
    </row>
    <row r="19" spans="1:5" ht="15" customHeight="1" hidden="1">
      <c r="A19" s="5">
        <f t="shared" si="0"/>
        <v>10</v>
      </c>
      <c r="B19" s="6" t="s">
        <v>36</v>
      </c>
      <c r="C19" s="9"/>
      <c r="D19" s="8">
        <v>234.216</v>
      </c>
      <c r="E19" s="8" t="e">
        <f>D19-#REF!</f>
        <v>#REF!</v>
      </c>
    </row>
    <row r="20" spans="1:5" ht="15" customHeight="1" hidden="1">
      <c r="A20" s="5">
        <f t="shared" si="0"/>
        <v>11</v>
      </c>
      <c r="B20" s="6" t="s">
        <v>37</v>
      </c>
      <c r="C20" s="9"/>
      <c r="D20" s="8">
        <v>34511.534</v>
      </c>
      <c r="E20" s="8" t="e">
        <f>D20-#REF!</f>
        <v>#REF!</v>
      </c>
    </row>
    <row r="21" spans="1:5" ht="15" customHeight="1" hidden="1">
      <c r="A21" s="5">
        <f t="shared" si="0"/>
        <v>12</v>
      </c>
      <c r="B21" s="6" t="s">
        <v>38</v>
      </c>
      <c r="C21" s="11"/>
      <c r="D21" s="8">
        <v>486.912</v>
      </c>
      <c r="E21" s="8" t="e">
        <f>D21-#REF!</f>
        <v>#REF!</v>
      </c>
    </row>
    <row r="22" spans="1:5" ht="56.25" customHeight="1">
      <c r="A22" s="12" t="s">
        <v>40</v>
      </c>
      <c r="B22" s="14" t="s">
        <v>23</v>
      </c>
      <c r="C22" s="17">
        <v>1310035.36</v>
      </c>
      <c r="D22" s="17">
        <v>1311253.81</v>
      </c>
      <c r="E22" s="13">
        <f>D22-C22</f>
        <v>1218.4499999999534</v>
      </c>
    </row>
    <row r="25" spans="2:5" ht="15" customHeight="1">
      <c r="B25" s="199"/>
      <c r="C25" s="199"/>
      <c r="D25" s="199"/>
      <c r="E25" s="199"/>
    </row>
    <row r="26" spans="2:5" ht="32.25" customHeight="1">
      <c r="B26" s="199"/>
      <c r="C26" s="199"/>
      <c r="D26" s="199"/>
      <c r="E26" s="199"/>
    </row>
    <row r="27" spans="2:5" ht="31.5" customHeight="1">
      <c r="B27" s="200"/>
      <c r="C27" s="200"/>
      <c r="D27" s="200"/>
      <c r="E27" s="200"/>
    </row>
  </sheetData>
  <sheetProtection/>
  <mergeCells count="12">
    <mergeCell ref="A8:A9"/>
    <mergeCell ref="A1:E1"/>
    <mergeCell ref="A2:E2"/>
    <mergeCell ref="A3:E3"/>
    <mergeCell ref="A4:E4"/>
    <mergeCell ref="D8:D9"/>
    <mergeCell ref="C8:C9"/>
    <mergeCell ref="E8:E9"/>
    <mergeCell ref="B25:E25"/>
    <mergeCell ref="B26:E26"/>
    <mergeCell ref="B27:E27"/>
    <mergeCell ref="B8:B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2018-03-26T03:26:29Z</cp:lastPrinted>
  <dcterms:created xsi:type="dcterms:W3CDTF">2006-09-16T00:00:00Z</dcterms:created>
  <dcterms:modified xsi:type="dcterms:W3CDTF">2020-04-24T10:15:22Z</dcterms:modified>
  <cp:category/>
  <cp:version/>
  <cp:contentType/>
  <cp:contentStatus/>
</cp:coreProperties>
</file>