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940" windowHeight="7635" firstSheet="1" activeTab="1"/>
  </bookViews>
  <sheets>
    <sheet name="Бюджет" sheetId="1" r:id="rId1"/>
    <sheet name="Инвестпрограмма" sheetId="2" r:id="rId2"/>
  </sheets>
  <externalReferences>
    <externalReference r:id="rId5"/>
  </externalReferences>
  <definedNames>
    <definedName name="_xlnm.Print_Titles" localSheetId="0">'Бюджет'!$7:$7</definedName>
    <definedName name="_xlnm.Print_Area" localSheetId="1">'Инвестпрограмма'!$B$2:$W$57</definedName>
  </definedNames>
  <calcPr fullCalcOnLoad="1" refMode="R1C1"/>
</workbook>
</file>

<file path=xl/sharedStrings.xml><?xml version="1.0" encoding="utf-8"?>
<sst xmlns="http://schemas.openxmlformats.org/spreadsheetml/2006/main" count="525" uniqueCount="345">
  <si>
    <t>Реконструкция и замена оборудования подстанций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</si>
  <si>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</si>
  <si>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</si>
  <si>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</si>
  <si>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</si>
  <si>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</si>
  <si>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</si>
  <si>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</si>
  <si>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</si>
  <si>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</si>
  <si>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1.4.</t>
  </si>
  <si>
    <t>2.</t>
  </si>
  <si>
    <t>3.</t>
  </si>
  <si>
    <t>вознаграждение</t>
  </si>
  <si>
    <t>нарастающим итогом</t>
  </si>
  <si>
    <t>КПН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</si>
  <si>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</si>
  <si>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</si>
  <si>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</si>
  <si>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</si>
  <si>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</si>
  <si>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</si>
  <si>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</si>
  <si>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</si>
  <si>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</si>
  <si>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</si>
  <si>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</si>
  <si>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</si>
  <si>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</si>
  <si>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</si>
  <si>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</si>
  <si>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</si>
  <si>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</si>
  <si>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</si>
  <si>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</si>
  <si>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</si>
  <si>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</si>
  <si>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</si>
  <si>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</si>
  <si>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</si>
  <si>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</si>
  <si>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</si>
  <si>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</si>
  <si>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</si>
  <si>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</si>
  <si>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</si>
  <si>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</si>
  <si>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</si>
  <si>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</si>
  <si>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</si>
  <si>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Аттестация рабочих мест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</si>
  <si>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</si>
  <si>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</si>
  <si>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</si>
  <si>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</si>
  <si>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</si>
  <si>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</si>
  <si>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</si>
  <si>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</si>
  <si>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</si>
  <si>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</si>
  <si>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</si>
  <si>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</si>
  <si>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</si>
  <si>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</si>
  <si>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</si>
  <si>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VI.</t>
  </si>
  <si>
    <t>VII.</t>
  </si>
  <si>
    <t>Замена устройств телемеханики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</si>
  <si>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</si>
  <si>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</si>
  <si>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</si>
  <si>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</si>
  <si>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</si>
  <si>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Отклонение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</si>
  <si>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</si>
  <si>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</si>
  <si>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</si>
  <si>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</si>
  <si>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</si>
  <si>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</si>
  <si>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Восстановление оборудования ЛЭП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</si>
  <si>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</si>
  <si>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</si>
  <si>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</si>
  <si>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</si>
  <si>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</si>
  <si>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</si>
  <si>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</si>
  <si>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</si>
  <si>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</si>
  <si>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</si>
  <si>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</si>
  <si>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</si>
  <si>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</si>
  <si>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</si>
  <si>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</si>
  <si>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</si>
  <si>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</si>
  <si>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</si>
  <si>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</si>
  <si>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</si>
  <si>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</si>
  <si>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</si>
  <si>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</si>
  <si>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</si>
  <si>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</si>
  <si>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</si>
  <si>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</si>
  <si>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</si>
  <si>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</si>
  <si>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</si>
  <si>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</si>
  <si>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</si>
  <si>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</si>
  <si>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</si>
  <si>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</si>
  <si>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</si>
  <si>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км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</si>
  <si>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</si>
  <si>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</si>
  <si>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</si>
  <si>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</si>
  <si>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</si>
  <si>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</si>
  <si>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</si>
  <si>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</si>
  <si>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1</t>
  </si>
  <si>
    <t>2</t>
  </si>
  <si>
    <t>Шиномонтажные работы</t>
  </si>
  <si>
    <t>шт.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</si>
  <si>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</si>
  <si>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</si>
  <si>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</si>
  <si>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</si>
  <si>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</si>
  <si>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</si>
  <si>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</si>
  <si>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</si>
  <si>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</si>
  <si>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</si>
  <si>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</si>
  <si>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</si>
  <si>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</si>
  <si>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</si>
  <si>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</si>
  <si>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</si>
  <si>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</si>
  <si>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</si>
  <si>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</si>
  <si>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</si>
  <si>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</si>
  <si>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Кол-во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</si>
  <si>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</si>
  <si>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</si>
  <si>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</si>
  <si>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</si>
  <si>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</si>
  <si>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</si>
  <si>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</si>
  <si>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</si>
  <si>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</si>
  <si>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</si>
  <si>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</si>
  <si>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</si>
  <si>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</si>
  <si>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</si>
  <si>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</si>
  <si>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</si>
  <si>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</si>
  <si>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заемных средств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</si>
  <si>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</si>
  <si>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</si>
  <si>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</si>
  <si>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</si>
  <si>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</si>
  <si>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Наименование инвестиций</t>
  </si>
  <si>
    <t>Ед. изм.</t>
  </si>
  <si>
    <t xml:space="preserve">Сумма инвестиций </t>
  </si>
  <si>
    <t>1.1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</si>
  <si>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</si>
  <si>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</si>
  <si>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</si>
  <si>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</si>
  <si>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</si>
  <si>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</si>
  <si>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</si>
  <si>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</si>
  <si>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</si>
  <si>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</si>
  <si>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</si>
  <si>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</si>
  <si>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</si>
  <si>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</si>
  <si>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</si>
  <si>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</si>
  <si>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</si>
  <si>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</si>
  <si>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</si>
  <si>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</si>
  <si>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</si>
  <si>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</si>
  <si>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</si>
  <si>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</si>
  <si>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</si>
  <si>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</si>
  <si>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</si>
  <si>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</si>
  <si>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</si>
  <si>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</si>
  <si>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</si>
  <si>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</si>
  <si>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</si>
  <si>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</si>
  <si>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</si>
  <si>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</si>
  <si>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</si>
  <si>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</si>
  <si>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</si>
  <si>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>в том числе: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</si>
  <si>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</si>
  <si>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</si>
  <si>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</si>
  <si>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</si>
  <si>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</si>
  <si>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</si>
  <si>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</si>
  <si>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</si>
  <si>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</si>
  <si>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</si>
  <si>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</si>
  <si>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</si>
  <si>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</si>
  <si>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</si>
  <si>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</si>
  <si>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</si>
  <si>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</si>
  <si>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</si>
  <si>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</si>
  <si>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</si>
  <si>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</si>
  <si>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</si>
  <si>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</si>
  <si>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</si>
  <si>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</si>
  <si>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</si>
  <si>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</si>
  <si>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</si>
  <si>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</si>
  <si>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Услуги по проведению экспертиз</t>
  </si>
  <si>
    <t>отклонение</t>
  </si>
  <si>
    <t>Оформление имущества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</si>
  <si>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</si>
  <si>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</si>
  <si>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</si>
  <si>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</si>
  <si>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</si>
  <si>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</si>
  <si>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</si>
  <si>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</si>
  <si>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</si>
  <si>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</si>
  <si>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</si>
  <si>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</si>
  <si>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</si>
  <si>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</si>
  <si>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</si>
  <si>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</si>
  <si>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</si>
  <si>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</si>
  <si>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</si>
  <si>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</si>
  <si>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</si>
  <si>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3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</si>
  <si>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</si>
  <si>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</si>
  <si>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</si>
  <si>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</si>
  <si>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</si>
  <si>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план</t>
  </si>
  <si>
    <t>факт</t>
  </si>
  <si>
    <t>ИНФОРМАЦИЯ субъекта естественной монополии ТОО "Межрегионэнерготранзит"</t>
  </si>
  <si>
    <r>
      <t>Вид деятельности</t>
    </r>
    <r>
      <rPr>
        <sz val="11"/>
        <color indexed="8"/>
        <rFont val="Times New Roman"/>
        <family val="1"/>
      </rPr>
      <t>: передача и распределение электрической энергии</t>
    </r>
  </si>
  <si>
    <t>Реконструкция ПС 35/6 кВ «КЖБИ»  (замена МВ-35кВ на  вакуумные ВВУ-СЭЩ-35-20/10000У2)</t>
  </si>
  <si>
    <t>Реконструкция ПС 110/10 кВ «Владимировка» (замена масляного выключателя 110кВ на элегазовый ВГП-110)</t>
  </si>
  <si>
    <t>Замена изоляторов типа ИОС-110кВ на полимерные  на 5 ПС 110 кВ: Урожайная, Успеновка, Чеховка, Станционная и Комсомолец</t>
  </si>
  <si>
    <t>Реконструкция цепей РЗА на ПС 220 кВ «Ленинская» (замена кабельной продукции и регистратора аварийных событий)</t>
  </si>
  <si>
    <t>Показатели  эффективности,надежности и качества ТОО "Межрегионэнерготранзит"</t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</si>
  <si>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</si>
  <si>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</si>
  <si>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</si>
  <si>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</si>
  <si>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услуг по передаче и распределению электрической энергии , тыс. кВтч</t>
  </si>
  <si>
    <t>Снижение износа (физического) сетей,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</si>
  <si>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</si>
  <si>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</si>
  <si>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Выполнение противоаварийных мероприятий и мероприятия по замене устаревшего оборудования</t>
  </si>
  <si>
    <t>План на 2017 год</t>
  </si>
  <si>
    <r>
      <t xml:space="preserve">Инвестиционная программа на 2016-2020 г.г (корректировка)  </t>
    </r>
    <r>
      <rPr>
        <sz val="12"/>
        <color indexed="8"/>
        <rFont val="Times New Roman"/>
        <family val="1"/>
      </rPr>
      <t>утверждена совместным приказом  вице-министра энергетики Республики Казахстан от 06 декабря 2016 г. № 515 и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10 ноября 2016 года № 310-ОД</t>
    </r>
  </si>
  <si>
    <t>Мероприятия инвестпрограммы  позволяют лишь снизить темп роста износа ОС</t>
  </si>
  <si>
    <t>о ходе исполнения инвестиционной программы за 2017 год по состоянию  на 15 декабря 2017 года</t>
  </si>
  <si>
    <t>6 аварийных отключений, снижение на 20 %</t>
  </si>
  <si>
    <t>Факт   2016 года</t>
  </si>
  <si>
    <t>Факт  ожидаемый  2017 года</t>
  </si>
  <si>
    <t>4 аварийных отключений, снижение на 33,3 %</t>
  </si>
  <si>
    <t>услуги по передаче и распределению электрической энергии</t>
  </si>
  <si>
    <t xml:space="preserve">Утверждено                                        </t>
  </si>
  <si>
    <t>источник финансирования, тыс. тенге</t>
  </si>
  <si>
    <t>Цена</t>
  </si>
  <si>
    <t>заемные</t>
  </si>
  <si>
    <t>бюджетные средства</t>
  </si>
  <si>
    <t>нерегулируемая (иная) деятельность</t>
  </si>
  <si>
    <t>4</t>
  </si>
  <si>
    <t>1.3</t>
  </si>
  <si>
    <t>Реконструкция ПС110кВ «Боровская» (замена МВ на выключатель типа ВГП 110кВ)</t>
  </si>
  <si>
    <t>Реконструкция ПС 35\10\6кВ «Заводская» (замена двух МВ-35 на вакуумные, замена 11штук МВ-10 кВ на вакууммные с комплектами адаптации и блоками микропрцессорных защит)</t>
  </si>
  <si>
    <t>1.6</t>
  </si>
  <si>
    <t>1.7</t>
  </si>
  <si>
    <t>Замена маслонаполненных измерительных трансформаторов 35кВ на ПС: «Заводская», «Заречная», типа ТОЛ-35</t>
  </si>
  <si>
    <t>1.11</t>
  </si>
  <si>
    <t>Замена масляных выключателей 10кВ на вакуумные с комплектами адаптации на ПС «Улькен-Барак», «Успеновка», «Целинная», «Глебовка» с блоками микропроцессорных защит</t>
  </si>
  <si>
    <t>1.12</t>
  </si>
  <si>
    <t xml:space="preserve">Реконструкция ПС 220кВ  Приуральской (замена АКБ, зарядного выпрямительного устройства) </t>
  </si>
  <si>
    <t>2.1</t>
  </si>
  <si>
    <t>Реконструкция ЛЭП-35 кВ «Новопокровка-Урицкий»(«Транзитная-Новопокровка»)</t>
  </si>
  <si>
    <t>Реконструкция ЛЭП-0,4 кВ «Урицк-Рыбное» (замена неизолированных проводов марки АС и алюминиевой арматуры  на СИП - 0,4 кВ )</t>
  </si>
  <si>
    <t>Реконструкция ЛЭП-35 кВ «Чапаево-Хмельницкого» ( «Чапаево-Лесная»)</t>
  </si>
  <si>
    <t>Реконструкция ЛЭП 110 «Троицк-ГРЭС-Станционная-Приуральская»</t>
  </si>
  <si>
    <t>Приобретение автотехники</t>
  </si>
  <si>
    <t>Всего 2017 год:</t>
  </si>
  <si>
    <t>собственные средства</t>
  </si>
  <si>
    <t>причины отклонения</t>
  </si>
  <si>
    <t>кол-во</t>
  </si>
  <si>
    <t>сумма</t>
  </si>
  <si>
    <t>факт за 11 месяцев</t>
  </si>
  <si>
    <t>КАМАЗ сед тягач 65116</t>
  </si>
  <si>
    <t>за счет экономии затрат</t>
  </si>
  <si>
    <t>Ремонт автомобилей, приводящий к увеличению стоимости</t>
  </si>
  <si>
    <t>Приборы РЗА</t>
  </si>
  <si>
    <t>Другие ОС</t>
  </si>
  <si>
    <t>VIII.</t>
  </si>
  <si>
    <t>IX.</t>
  </si>
  <si>
    <t>X.</t>
  </si>
  <si>
    <t>За счет экономии затрат дополнительные затраты на материалы, оборудование</t>
  </si>
  <si>
    <t>Полуприцеп  бортовой ТНР-9 длина 16,5 м, 3 оси,  26,5 т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</si>
</sst>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.000"/>
    <numFmt numFmtId="167" formatCode="#,##0.00000"/>
    <numFmt numFmtId="168" formatCode="#,##0.000000"/>
    <numFmt numFmtId="169" formatCode="0.00000"/>
    <numFmt numFmtId="170" formatCode="0.0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_ ;\-#,##0\ "/>
    <numFmt numFmtId="181" formatCode="dd/mm/yy;@"/>
    <numFmt numFmtId="182" formatCode="[$-419]mmmm\ yyyy;@"/>
    <numFmt numFmtId="183" formatCode="0.000000"/>
    <numFmt numFmtId="184" formatCode="#,##0.00_ ;[Red]\-#,##0.00\ "/>
    <numFmt numFmtId="185" formatCode="#,##0.0_ ;[Red]\-#,##0.0\ "/>
    <numFmt numFmtId="186" formatCode="#,##0.00_ ;\-#,##0.00\ "/>
    <numFmt numFmtId="187" formatCode="0.00000000"/>
    <numFmt numFmtId="188" formatCode="0.0000000"/>
    <numFmt numFmtId="189" formatCode="0.00;[Red]\-0.00"/>
    <numFmt numFmtId="190" formatCode="#,##0.00;[Red]\-#,##0.00"/>
    <numFmt numFmtId="191" formatCode="#,##0.0000000"/>
    <numFmt numFmtId="192" formatCode="#,##0.00000000"/>
    <numFmt numFmtId="193" formatCode="#,##0.000000000"/>
    <numFmt numFmtId="194" formatCode="0.0000000000"/>
    <numFmt numFmtId="195" formatCode="0.000000000"/>
    <numFmt numFmtId="196" formatCode="0.00000000000"/>
    <numFmt numFmtId="197" formatCode="0.000000000000"/>
    <numFmt numFmtId="198" formatCode="0.0000000000000"/>
    <numFmt numFmtId="199" formatCode="#,##0.00;[Red]#,##0.00"/>
    <numFmt numFmtId="200" formatCode="000"/>
    <numFmt numFmtId="201" formatCode="#,##0.00,"/>
    <numFmt numFmtId="202" formatCode="[=-13607967.98]&quot;(13 607,97)&quot;;General"/>
    <numFmt numFmtId="203" formatCode="[=0]&quot;-&quot;;General"/>
    <numFmt numFmtId="204" formatCode="[=-31259581.34]&quot;(31 259,58)&quot;;General"/>
    <numFmt numFmtId="205" formatCode="0.0%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38" fillId="23" borderId="7" applyNumberFormat="0" applyFont="0" applyAlignment="0" applyProtection="0"/>
    <xf numFmtId="0" fontId="30" fillId="20" borderId="8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8" applyNumberFormat="0" applyAlignment="0" applyProtection="0"/>
    <xf numFmtId="0" fontId="31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21" borderId="2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0">
    <xf numFmtId="0" fontId="0" fillId="0" borderId="0" xfId="0" applyAlignment="1">
      <alignment/>
    </xf>
    <xf numFmtId="4" fontId="2" fillId="0" borderId="10" xfId="15" applyNumberFormat="1" applyFont="1" applyFill="1" applyBorder="1" applyAlignment="1">
      <alignment vertical="center" wrapText="1"/>
      <protection/>
    </xf>
    <xf numFmtId="0" fontId="2" fillId="0" borderId="0" xfId="99" applyFont="1" applyFill="1" applyAlignment="1">
      <alignment vertical="center" wrapText="1"/>
      <protection/>
    </xf>
    <xf numFmtId="0" fontId="2" fillId="0" borderId="0" xfId="99" applyFont="1" applyFill="1" applyAlignment="1">
      <alignment horizontal="left" vertical="center" wrapText="1"/>
      <protection/>
    </xf>
    <xf numFmtId="0" fontId="2" fillId="0" borderId="0" xfId="99" applyFont="1" applyFill="1" applyAlignment="1">
      <alignment horizontal="center" vertical="center" wrapText="1"/>
      <protection/>
    </xf>
    <xf numFmtId="4" fontId="2" fillId="0" borderId="0" xfId="99" applyNumberFormat="1" applyFont="1" applyFill="1" applyAlignment="1">
      <alignment vertical="center" wrapText="1"/>
      <protection/>
    </xf>
    <xf numFmtId="0" fontId="4" fillId="0" borderId="10" xfId="99" applyFont="1" applyFill="1" applyBorder="1" applyAlignment="1">
      <alignment horizontal="center" vertical="center" wrapText="1"/>
      <protection/>
    </xf>
    <xf numFmtId="0" fontId="2" fillId="0" borderId="11" xfId="99" applyFont="1" applyFill="1" applyBorder="1" applyAlignment="1">
      <alignment horizontal="center" vertical="center" wrapText="1"/>
      <protection/>
    </xf>
    <xf numFmtId="4" fontId="2" fillId="0" borderId="10" xfId="99" applyNumberFormat="1" applyFont="1" applyFill="1" applyBorder="1" applyAlignment="1">
      <alignment horizontal="center" vertical="center" wrapText="1"/>
      <protection/>
    </xf>
    <xf numFmtId="0" fontId="2" fillId="0" borderId="10" xfId="99" applyFont="1" applyFill="1" applyBorder="1" applyAlignment="1">
      <alignment horizontal="center" vertical="center" wrapText="1"/>
      <protection/>
    </xf>
    <xf numFmtId="0" fontId="1" fillId="0" borderId="10" xfId="99" applyFont="1" applyFill="1" applyBorder="1" applyAlignment="1">
      <alignment horizontal="center" vertical="center" wrapText="1"/>
      <protection/>
    </xf>
    <xf numFmtId="0" fontId="1" fillId="0" borderId="10" xfId="99" applyFont="1" applyFill="1" applyBorder="1" applyAlignment="1">
      <alignment horizontal="left" vertical="center" wrapText="1"/>
      <protection/>
    </xf>
    <xf numFmtId="4" fontId="1" fillId="0" borderId="10" xfId="99" applyNumberFormat="1" applyFont="1" applyFill="1" applyBorder="1" applyAlignment="1">
      <alignment horizontal="center" vertical="center" wrapText="1"/>
      <protection/>
    </xf>
    <xf numFmtId="4" fontId="2" fillId="0" borderId="10" xfId="99" applyNumberFormat="1" applyFont="1" applyFill="1" applyBorder="1" applyAlignment="1">
      <alignment horizontal="right" vertical="center" wrapText="1"/>
      <protection/>
    </xf>
    <xf numFmtId="4" fontId="1" fillId="0" borderId="10" xfId="99" applyNumberFormat="1" applyFont="1" applyFill="1" applyBorder="1" applyAlignment="1">
      <alignment vertical="center" wrapText="1"/>
      <protection/>
    </xf>
    <xf numFmtId="4" fontId="2" fillId="0" borderId="10" xfId="99" applyNumberFormat="1" applyFont="1" applyFill="1" applyBorder="1" applyAlignment="1">
      <alignment vertical="center" wrapText="1"/>
      <protection/>
    </xf>
    <xf numFmtId="0" fontId="2" fillId="0" borderId="10" xfId="99" applyFont="1" applyFill="1" applyBorder="1" applyAlignment="1">
      <alignment vertical="center" wrapText="1"/>
      <protection/>
    </xf>
    <xf numFmtId="4" fontId="1" fillId="0" borderId="10" xfId="99" applyNumberFormat="1" applyFont="1" applyFill="1" applyBorder="1" applyAlignment="1">
      <alignment horizontal="right" vertical="center" wrapText="1"/>
      <protection/>
    </xf>
    <xf numFmtId="0" fontId="2" fillId="0" borderId="10" xfId="99" applyFont="1" applyFill="1" applyBorder="1" applyAlignment="1">
      <alignment horizontal="left" vertical="center" wrapText="1"/>
      <protection/>
    </xf>
    <xf numFmtId="0" fontId="3" fillId="0" borderId="10" xfId="99" applyFont="1" applyFill="1" applyBorder="1" applyAlignment="1">
      <alignment horizontal="center" vertical="center" wrapText="1"/>
      <protection/>
    </xf>
    <xf numFmtId="0" fontId="6" fillId="0" borderId="10" xfId="99" applyFont="1" applyFill="1" applyBorder="1" applyAlignment="1">
      <alignment horizontal="center" vertical="center" wrapText="1"/>
      <protection/>
    </xf>
    <xf numFmtId="0" fontId="6" fillId="0" borderId="10" xfId="99" applyFont="1" applyFill="1" applyBorder="1" applyAlignment="1">
      <alignment horizontal="left" vertical="center" wrapText="1"/>
      <protection/>
    </xf>
    <xf numFmtId="0" fontId="7" fillId="0" borderId="10" xfId="99" applyFont="1" applyFill="1" applyBorder="1" applyAlignment="1">
      <alignment horizontal="center" vertical="center" wrapText="1"/>
      <protection/>
    </xf>
    <xf numFmtId="4" fontId="6" fillId="0" borderId="10" xfId="99" applyNumberFormat="1" applyFont="1" applyFill="1" applyBorder="1" applyAlignment="1">
      <alignment horizontal="right" vertical="center" wrapText="1"/>
      <protection/>
    </xf>
    <xf numFmtId="4" fontId="6" fillId="0" borderId="10" xfId="99" applyNumberFormat="1" applyFont="1" applyFill="1" applyBorder="1" applyAlignment="1">
      <alignment vertical="center" wrapText="1"/>
      <protection/>
    </xf>
    <xf numFmtId="0" fontId="6" fillId="0" borderId="0" xfId="99" applyFont="1" applyFill="1" applyAlignment="1">
      <alignment vertical="center" wrapText="1"/>
      <protection/>
    </xf>
    <xf numFmtId="2" fontId="2" fillId="0" borderId="10" xfId="99" applyNumberFormat="1" applyFont="1" applyFill="1" applyBorder="1" applyAlignment="1">
      <alignment horizontal="right" vertical="center" wrapText="1"/>
      <protection/>
    </xf>
    <xf numFmtId="0" fontId="8" fillId="0" borderId="10" xfId="99" applyFont="1" applyFill="1" applyBorder="1" applyAlignment="1">
      <alignment horizontal="center" vertical="center" wrapText="1"/>
      <protection/>
    </xf>
    <xf numFmtId="0" fontId="8" fillId="0" borderId="10" xfId="99" applyFont="1" applyFill="1" applyBorder="1" applyAlignment="1">
      <alignment horizontal="left" vertical="center" wrapText="1"/>
      <protection/>
    </xf>
    <xf numFmtId="4" fontId="8" fillId="0" borderId="10" xfId="99" applyNumberFormat="1" applyFont="1" applyFill="1" applyBorder="1" applyAlignment="1">
      <alignment horizontal="center" vertical="center" wrapText="1"/>
      <protection/>
    </xf>
    <xf numFmtId="4" fontId="8" fillId="0" borderId="10" xfId="99" applyNumberFormat="1" applyFont="1" applyFill="1" applyBorder="1" applyAlignment="1">
      <alignment horizontal="right" vertical="center" wrapText="1"/>
      <protection/>
    </xf>
    <xf numFmtId="4" fontId="8" fillId="0" borderId="10" xfId="99" applyNumberFormat="1" applyFont="1" applyFill="1" applyBorder="1" applyAlignment="1">
      <alignment vertical="center" wrapText="1"/>
      <protection/>
    </xf>
    <xf numFmtId="0" fontId="8" fillId="0" borderId="0" xfId="99" applyFont="1" applyFill="1" applyAlignment="1">
      <alignment vertical="center" wrapText="1"/>
      <protection/>
    </xf>
    <xf numFmtId="0" fontId="1" fillId="0" borderId="10" xfId="99" applyFont="1" applyFill="1" applyBorder="1" applyAlignment="1">
      <alignment vertical="center" wrapText="1"/>
      <protection/>
    </xf>
    <xf numFmtId="0" fontId="1" fillId="0" borderId="0" xfId="99" applyFont="1" applyFill="1" applyAlignment="1">
      <alignment vertical="center" wrapText="1"/>
      <protection/>
    </xf>
    <xf numFmtId="0" fontId="1" fillId="0" borderId="0" xfId="99" applyFont="1" applyFill="1" applyAlignment="1">
      <alignment horizontal="right" vertical="center" wrapText="1"/>
      <protection/>
    </xf>
    <xf numFmtId="16" fontId="2" fillId="0" borderId="10" xfId="99" applyNumberFormat="1" applyFont="1" applyFill="1" applyBorder="1" applyAlignment="1">
      <alignment horizontal="center" vertical="center" wrapText="1"/>
      <protection/>
    </xf>
    <xf numFmtId="4" fontId="9" fillId="0" borderId="10" xfId="99" applyNumberFormat="1" applyFont="1" applyFill="1" applyBorder="1" applyAlignment="1">
      <alignment vertical="center" wrapText="1"/>
      <protection/>
    </xf>
    <xf numFmtId="0" fontId="9" fillId="0" borderId="0" xfId="99" applyFont="1" applyFill="1" applyAlignment="1">
      <alignment vertical="center" wrapText="1"/>
      <protection/>
    </xf>
    <xf numFmtId="4" fontId="10" fillId="0" borderId="10" xfId="99" applyNumberFormat="1" applyFont="1" applyFill="1" applyBorder="1" applyAlignment="1">
      <alignment vertical="center" wrapText="1"/>
      <protection/>
    </xf>
    <xf numFmtId="0" fontId="10" fillId="0" borderId="0" xfId="99" applyFont="1" applyFill="1" applyAlignment="1">
      <alignment vertical="center" wrapText="1"/>
      <protection/>
    </xf>
    <xf numFmtId="16" fontId="1" fillId="0" borderId="10" xfId="99" applyNumberFormat="1" applyFont="1" applyFill="1" applyBorder="1" applyAlignment="1">
      <alignment horizontal="center" vertical="center" wrapText="1"/>
      <protection/>
    </xf>
    <xf numFmtId="0" fontId="11" fillId="0" borderId="0" xfId="99" applyFont="1" applyFill="1" applyAlignment="1">
      <alignment vertical="center" wrapText="1"/>
      <protection/>
    </xf>
    <xf numFmtId="4" fontId="1" fillId="0" borderId="0" xfId="99" applyNumberFormat="1" applyFont="1" applyFill="1" applyAlignment="1">
      <alignment vertical="center" wrapText="1"/>
      <protection/>
    </xf>
    <xf numFmtId="2" fontId="2" fillId="0" borderId="10" xfId="99" applyNumberFormat="1" applyFont="1" applyFill="1" applyBorder="1" applyAlignment="1">
      <alignment vertical="center" wrapText="1"/>
      <protection/>
    </xf>
    <xf numFmtId="0" fontId="3" fillId="0" borderId="10" xfId="99" applyFont="1" applyFill="1" applyBorder="1" applyAlignment="1">
      <alignment horizontal="left" vertical="center" wrapText="1"/>
      <protection/>
    </xf>
    <xf numFmtId="16" fontId="2" fillId="0" borderId="11" xfId="99" applyNumberFormat="1" applyFont="1" applyFill="1" applyBorder="1" applyAlignment="1">
      <alignment horizontal="center" vertical="center" wrapText="1"/>
      <protection/>
    </xf>
    <xf numFmtId="0" fontId="3" fillId="0" borderId="10" xfId="99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10" xfId="99" applyFont="1" applyFill="1" applyBorder="1" applyAlignment="1">
      <alignment horizontal="right" vertical="center" wrapText="1"/>
      <protection/>
    </xf>
    <xf numFmtId="0" fontId="2" fillId="0" borderId="0" xfId="99" applyFont="1" applyFill="1" applyBorder="1" applyAlignment="1">
      <alignment vertical="center" wrapText="1"/>
      <protection/>
    </xf>
    <xf numFmtId="0" fontId="2" fillId="0" borderId="0" xfId="99" applyFont="1" applyFill="1" applyBorder="1" applyAlignment="1">
      <alignment horizontal="center" vertical="center" wrapText="1"/>
      <protection/>
    </xf>
    <xf numFmtId="4" fontId="2" fillId="0" borderId="0" xfId="99" applyNumberFormat="1" applyFont="1" applyFill="1" applyBorder="1" applyAlignment="1">
      <alignment vertical="center" wrapText="1"/>
      <protection/>
    </xf>
    <xf numFmtId="0" fontId="2" fillId="0" borderId="0" xfId="99" applyFont="1" applyFill="1" applyAlignment="1">
      <alignment horizontal="right" vertical="center" wrapText="1"/>
      <protection/>
    </xf>
    <xf numFmtId="4" fontId="2" fillId="0" borderId="0" xfId="99" applyNumberFormat="1" applyFont="1" applyFill="1" applyAlignment="1">
      <alignment horizontal="center" vertical="center" wrapText="1"/>
      <protection/>
    </xf>
    <xf numFmtId="0" fontId="1" fillId="0" borderId="11" xfId="99" applyFont="1" applyFill="1" applyBorder="1" applyAlignment="1">
      <alignment horizontal="center" vertical="center" wrapText="1"/>
      <protection/>
    </xf>
    <xf numFmtId="4" fontId="1" fillId="0" borderId="11" xfId="99" applyNumberFormat="1" applyFont="1" applyFill="1" applyBorder="1" applyAlignment="1">
      <alignment horizontal="center" vertical="center" wrapText="1"/>
      <protection/>
    </xf>
    <xf numFmtId="4" fontId="2" fillId="0" borderId="10" xfId="99" applyNumberFormat="1" applyFont="1" applyFill="1" applyBorder="1" applyAlignment="1">
      <alignment horizontal="left" vertical="center" wrapText="1"/>
      <protection/>
    </xf>
    <xf numFmtId="4" fontId="2" fillId="0" borderId="0" xfId="99" applyNumberFormat="1" applyFont="1" applyFill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" fontId="13" fillId="0" borderId="10" xfId="99" applyNumberFormat="1" applyFont="1" applyFill="1" applyBorder="1" applyAlignment="1">
      <alignment vertical="center" wrapText="1"/>
      <protection/>
    </xf>
    <xf numFmtId="4" fontId="13" fillId="0" borderId="0" xfId="99" applyNumberFormat="1" applyFont="1" applyFill="1" applyAlignment="1">
      <alignment vertical="center" wrapText="1"/>
      <protection/>
    </xf>
    <xf numFmtId="4" fontId="14" fillId="0" borderId="0" xfId="99" applyNumberFormat="1" applyFont="1" applyFill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6" fontId="13" fillId="0" borderId="10" xfId="99" applyNumberFormat="1" applyFont="1" applyFill="1" applyBorder="1" applyAlignment="1">
      <alignment horizontal="center" vertical="center" wrapText="1"/>
      <protection/>
    </xf>
    <xf numFmtId="0" fontId="13" fillId="0" borderId="10" xfId="99" applyFont="1" applyFill="1" applyBorder="1" applyAlignment="1">
      <alignment horizontal="center" vertical="center" wrapText="1"/>
      <protection/>
    </xf>
    <xf numFmtId="0" fontId="13" fillId="0" borderId="10" xfId="99" applyFont="1" applyFill="1" applyBorder="1" applyAlignment="1">
      <alignment horizontal="left" vertical="center" wrapText="1"/>
      <protection/>
    </xf>
    <xf numFmtId="4" fontId="13" fillId="0" borderId="10" xfId="99" applyNumberFormat="1" applyFont="1" applyFill="1" applyBorder="1" applyAlignment="1">
      <alignment horizontal="right" vertical="center" wrapText="1"/>
      <protection/>
    </xf>
    <xf numFmtId="0" fontId="13" fillId="0" borderId="0" xfId="99" applyFont="1" applyFill="1" applyAlignment="1">
      <alignment vertical="center" wrapText="1"/>
      <protection/>
    </xf>
    <xf numFmtId="4" fontId="9" fillId="0" borderId="10" xfId="99" applyNumberFormat="1" applyFont="1" applyFill="1" applyBorder="1" applyAlignment="1">
      <alignment horizontal="right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4" fontId="6" fillId="0" borderId="0" xfId="99" applyNumberFormat="1" applyFont="1" applyFill="1" applyAlignment="1">
      <alignment vertical="center" wrapText="1"/>
      <protection/>
    </xf>
    <xf numFmtId="0" fontId="1" fillId="0" borderId="0" xfId="99" applyFont="1" applyFill="1" applyAlignment="1">
      <alignment horizontal="center" vertical="center" wrapText="1"/>
      <protection/>
    </xf>
    <xf numFmtId="0" fontId="1" fillId="0" borderId="0" xfId="99" applyFont="1" applyFill="1" applyAlignment="1">
      <alignment horizontal="left" vertical="center" wrapText="1"/>
      <protection/>
    </xf>
    <xf numFmtId="4" fontId="9" fillId="0" borderId="10" xfId="99" applyNumberFormat="1" applyFont="1" applyFill="1" applyBorder="1" applyAlignment="1">
      <alignment horizontal="left" vertical="center" wrapText="1"/>
      <protection/>
    </xf>
    <xf numFmtId="4" fontId="9" fillId="0" borderId="10" xfId="99" applyNumberFormat="1" applyFont="1" applyFill="1" applyBorder="1" applyAlignment="1">
      <alignment horizontal="center" vertical="center" wrapText="1"/>
      <protection/>
    </xf>
    <xf numFmtId="16" fontId="9" fillId="0" borderId="10" xfId="99" applyNumberFormat="1" applyFont="1" applyFill="1" applyBorder="1" applyAlignment="1">
      <alignment horizontal="center" vertical="center" wrapText="1"/>
      <protection/>
    </xf>
    <xf numFmtId="0" fontId="16" fillId="0" borderId="10" xfId="9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99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2" fillId="0" borderId="11" xfId="99" applyNumberFormat="1" applyFont="1" applyFill="1" applyBorder="1" applyAlignment="1">
      <alignment vertical="center" wrapText="1"/>
      <protection/>
    </xf>
    <xf numFmtId="2" fontId="2" fillId="0" borderId="0" xfId="99" applyNumberFormat="1" applyFont="1" applyFill="1" applyAlignment="1">
      <alignment vertical="center" wrapText="1"/>
      <protection/>
    </xf>
    <xf numFmtId="4" fontId="2" fillId="0" borderId="0" xfId="99" applyNumberFormat="1" applyFont="1" applyFill="1" applyAlignment="1">
      <alignment horizontal="right" vertical="center" wrapText="1"/>
      <protection/>
    </xf>
    <xf numFmtId="4" fontId="14" fillId="0" borderId="10" xfId="99" applyNumberFormat="1" applyFont="1" applyFill="1" applyBorder="1" applyAlignment="1">
      <alignment vertical="center" wrapText="1"/>
      <protection/>
    </xf>
    <xf numFmtId="0" fontId="14" fillId="0" borderId="0" xfId="99" applyFont="1" applyFill="1" applyAlignment="1">
      <alignment vertical="center" wrapText="1"/>
      <protection/>
    </xf>
    <xf numFmtId="4" fontId="19" fillId="0" borderId="0" xfId="99" applyNumberFormat="1" applyFont="1" applyFill="1" applyAlignment="1">
      <alignment horizontal="center" vertical="center" wrapText="1"/>
      <protection/>
    </xf>
    <xf numFmtId="0" fontId="2" fillId="0" borderId="10" xfId="99" applyFont="1" applyFill="1" applyBorder="1" applyAlignment="1">
      <alignment horizontal="right" vertical="center" wrapText="1"/>
      <protection/>
    </xf>
    <xf numFmtId="4" fontId="2" fillId="0" borderId="12" xfId="99" applyNumberFormat="1" applyFont="1" applyFill="1" applyBorder="1" applyAlignment="1">
      <alignment horizontal="center" vertical="center" wrapText="1"/>
      <protection/>
    </xf>
    <xf numFmtId="4" fontId="20" fillId="0" borderId="10" xfId="99" applyNumberFormat="1" applyFont="1" applyFill="1" applyBorder="1" applyAlignment="1">
      <alignment vertical="center" wrapText="1"/>
      <protection/>
    </xf>
    <xf numFmtId="0" fontId="2" fillId="0" borderId="12" xfId="99" applyFont="1" applyFill="1" applyBorder="1" applyAlignment="1">
      <alignment horizontal="center" vertical="center" wrapText="1"/>
      <protection/>
    </xf>
    <xf numFmtId="16" fontId="6" fillId="0" borderId="10" xfId="99" applyNumberFormat="1" applyFont="1" applyFill="1" applyBorder="1" applyAlignment="1">
      <alignment horizontal="center" vertical="center" wrapText="1"/>
      <protection/>
    </xf>
    <xf numFmtId="4" fontId="6" fillId="0" borderId="10" xfId="99" applyNumberFormat="1" applyFont="1" applyFill="1" applyBorder="1" applyAlignment="1">
      <alignment horizontal="left" vertical="center" wrapText="1"/>
      <protection/>
    </xf>
    <xf numFmtId="4" fontId="6" fillId="0" borderId="10" xfId="99" applyNumberFormat="1" applyFont="1" applyFill="1" applyBorder="1" applyAlignment="1">
      <alignment horizontal="center" vertical="center" wrapText="1"/>
      <protection/>
    </xf>
    <xf numFmtId="4" fontId="16" fillId="0" borderId="10" xfId="99" applyNumberFormat="1" applyFont="1" applyFill="1" applyBorder="1" applyAlignment="1">
      <alignment horizontal="center" vertical="center" wrapText="1"/>
      <protection/>
    </xf>
    <xf numFmtId="4" fontId="16" fillId="0" borderId="10" xfId="99" applyNumberFormat="1" applyFont="1" applyFill="1" applyBorder="1" applyAlignment="1">
      <alignment horizontal="right" vertical="center" wrapText="1"/>
      <protection/>
    </xf>
    <xf numFmtId="16" fontId="16" fillId="0" borderId="10" xfId="99" applyNumberFormat="1" applyFont="1" applyFill="1" applyBorder="1" applyAlignment="1">
      <alignment horizontal="center" vertical="center" wrapText="1"/>
      <protection/>
    </xf>
    <xf numFmtId="4" fontId="16" fillId="0" borderId="10" xfId="99" applyNumberFormat="1" applyFont="1" applyFill="1" applyBorder="1" applyAlignment="1">
      <alignment horizontal="left" vertical="center" wrapText="1"/>
      <protection/>
    </xf>
    <xf numFmtId="4" fontId="16" fillId="0" borderId="10" xfId="99" applyNumberFormat="1" applyFont="1" applyFill="1" applyBorder="1" applyAlignment="1">
      <alignment vertical="center" wrapText="1"/>
      <protection/>
    </xf>
    <xf numFmtId="166" fontId="1" fillId="0" borderId="10" xfId="99" applyNumberFormat="1" applyFont="1" applyFill="1" applyBorder="1" applyAlignment="1">
      <alignment horizontal="right" vertical="center" wrapText="1"/>
      <protection/>
    </xf>
    <xf numFmtId="4" fontId="42" fillId="0" borderId="10" xfId="99" applyNumberFormat="1" applyFont="1" applyFill="1" applyBorder="1" applyAlignment="1">
      <alignment vertical="center" wrapText="1"/>
      <protection/>
    </xf>
    <xf numFmtId="4" fontId="9" fillId="0" borderId="0" xfId="99" applyNumberFormat="1" applyFont="1" applyFill="1" applyAlignment="1">
      <alignment vertical="center" wrapText="1"/>
      <protection/>
    </xf>
    <xf numFmtId="4" fontId="10" fillId="0" borderId="0" xfId="99" applyNumberFormat="1" applyFont="1" applyFill="1" applyAlignment="1">
      <alignment vertical="center" wrapText="1"/>
      <protection/>
    </xf>
    <xf numFmtId="0" fontId="4" fillId="0" borderId="11" xfId="99" applyFont="1" applyFill="1" applyBorder="1" applyAlignment="1">
      <alignment horizontal="center" vertical="center" wrapText="1"/>
      <protection/>
    </xf>
    <xf numFmtId="4" fontId="1" fillId="0" borderId="0" xfId="99" applyNumberFormat="1" applyFont="1" applyFill="1" applyAlignment="1">
      <alignment horizontal="right" vertical="center" wrapText="1"/>
      <protection/>
    </xf>
    <xf numFmtId="165" fontId="9" fillId="0" borderId="10" xfId="99" applyNumberFormat="1" applyFont="1" applyFill="1" applyBorder="1" applyAlignment="1">
      <alignment horizontal="center" vertical="center" wrapText="1"/>
      <protection/>
    </xf>
    <xf numFmtId="165" fontId="9" fillId="0" borderId="10" xfId="99" applyNumberFormat="1" applyFont="1" applyFill="1" applyBorder="1" applyAlignment="1">
      <alignment horizontal="right" vertical="center" wrapText="1"/>
      <protection/>
    </xf>
    <xf numFmtId="4" fontId="11" fillId="0" borderId="0" xfId="99" applyNumberFormat="1" applyFont="1" applyFill="1" applyAlignment="1">
      <alignment vertical="center" wrapText="1"/>
      <protection/>
    </xf>
    <xf numFmtId="16" fontId="14" fillId="0" borderId="10" xfId="99" applyNumberFormat="1" applyFont="1" applyFill="1" applyBorder="1" applyAlignment="1">
      <alignment horizontal="center" vertical="center" wrapText="1"/>
      <protection/>
    </xf>
    <xf numFmtId="0" fontId="14" fillId="0" borderId="10" xfId="99" applyFont="1" applyFill="1" applyBorder="1" applyAlignment="1">
      <alignment horizontal="center" vertical="center" wrapText="1"/>
      <protection/>
    </xf>
    <xf numFmtId="4" fontId="14" fillId="0" borderId="10" xfId="99" applyNumberFormat="1" applyFont="1" applyFill="1" applyBorder="1" applyAlignment="1">
      <alignment horizontal="right" vertical="center" wrapText="1"/>
      <protection/>
    </xf>
    <xf numFmtId="4" fontId="13" fillId="0" borderId="10" xfId="99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4" fillId="0" borderId="10" xfId="99" applyFont="1" applyFill="1" applyBorder="1" applyAlignment="1">
      <alignment horizontal="left" vertical="center" wrapText="1"/>
      <protection/>
    </xf>
    <xf numFmtId="4" fontId="2" fillId="0" borderId="0" xfId="99" applyNumberFormat="1" applyFont="1" applyFill="1" applyBorder="1" applyAlignment="1">
      <alignment horizontal="right" vertical="center" wrapText="1"/>
      <protection/>
    </xf>
    <xf numFmtId="4" fontId="17" fillId="0" borderId="10" xfId="99" applyNumberFormat="1" applyFont="1" applyFill="1" applyBorder="1" applyAlignment="1">
      <alignment horizontal="right" vertical="center" wrapText="1"/>
      <protection/>
    </xf>
    <xf numFmtId="0" fontId="1" fillId="0" borderId="13" xfId="99" applyFont="1" applyFill="1" applyBorder="1" applyAlignment="1">
      <alignment horizontal="center" vertical="center" wrapText="1"/>
      <protection/>
    </xf>
    <xf numFmtId="4" fontId="41" fillId="0" borderId="10" xfId="99" applyNumberFormat="1" applyFont="1" applyFill="1" applyBorder="1" applyAlignment="1">
      <alignment vertical="center" wrapText="1"/>
      <protection/>
    </xf>
    <xf numFmtId="0" fontId="11" fillId="0" borderId="10" xfId="99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43" fillId="0" borderId="10" xfId="99" applyFont="1" applyFill="1" applyBorder="1" applyAlignment="1">
      <alignment horizontal="center" vertical="center" wrapText="1"/>
      <protection/>
    </xf>
    <xf numFmtId="4" fontId="11" fillId="0" borderId="10" xfId="99" applyNumberFormat="1" applyFont="1" applyFill="1" applyBorder="1" applyAlignment="1">
      <alignment horizontal="right" vertical="center" wrapText="1"/>
      <protection/>
    </xf>
    <xf numFmtId="4" fontId="8" fillId="0" borderId="0" xfId="99" applyNumberFormat="1" applyFont="1" applyFill="1" applyAlignment="1">
      <alignment vertical="center" wrapText="1"/>
      <protection/>
    </xf>
    <xf numFmtId="16" fontId="44" fillId="0" borderId="10" xfId="99" applyNumberFormat="1" applyFont="1" applyFill="1" applyBorder="1" applyAlignment="1">
      <alignment horizontal="center" vertical="center" wrapText="1"/>
      <protection/>
    </xf>
    <xf numFmtId="4" fontId="44" fillId="0" borderId="10" xfId="99" applyNumberFormat="1" applyFont="1" applyFill="1" applyBorder="1" applyAlignment="1">
      <alignment horizontal="left" vertical="center" wrapText="1"/>
      <protection/>
    </xf>
    <xf numFmtId="0" fontId="44" fillId="0" borderId="10" xfId="99" applyFont="1" applyFill="1" applyBorder="1" applyAlignment="1">
      <alignment horizontal="center" vertical="center" wrapText="1"/>
      <protection/>
    </xf>
    <xf numFmtId="4" fontId="44" fillId="0" borderId="10" xfId="99" applyNumberFormat="1" applyFont="1" applyFill="1" applyBorder="1" applyAlignment="1">
      <alignment horizontal="center" vertical="center" wrapText="1"/>
      <protection/>
    </xf>
    <xf numFmtId="4" fontId="44" fillId="0" borderId="10" xfId="99" applyNumberFormat="1" applyFont="1" applyFill="1" applyBorder="1" applyAlignment="1">
      <alignment horizontal="right" vertical="center" wrapText="1"/>
      <protection/>
    </xf>
    <xf numFmtId="4" fontId="44" fillId="0" borderId="10" xfId="99" applyNumberFormat="1" applyFont="1" applyFill="1" applyBorder="1" applyAlignment="1">
      <alignment vertical="center" wrapText="1"/>
      <protection/>
    </xf>
    <xf numFmtId="4" fontId="45" fillId="0" borderId="10" xfId="99" applyNumberFormat="1" applyFont="1" applyFill="1" applyBorder="1" applyAlignment="1">
      <alignment horizontal="right" vertical="center" wrapText="1"/>
      <protection/>
    </xf>
    <xf numFmtId="4" fontId="46" fillId="0" borderId="0" xfId="99" applyNumberFormat="1" applyFont="1" applyFill="1" applyAlignment="1">
      <alignment horizontal="right" vertical="center" wrapText="1"/>
      <protection/>
    </xf>
    <xf numFmtId="4" fontId="44" fillId="0" borderId="0" xfId="99" applyNumberFormat="1" applyFont="1" applyFill="1" applyAlignment="1">
      <alignment vertical="center" wrapText="1"/>
      <protection/>
    </xf>
    <xf numFmtId="0" fontId="44" fillId="0" borderId="0" xfId="99" applyFont="1" applyFill="1" applyAlignment="1">
      <alignment vertical="center" wrapText="1"/>
      <protection/>
    </xf>
    <xf numFmtId="4" fontId="47" fillId="0" borderId="10" xfId="99" applyNumberFormat="1" applyFont="1" applyFill="1" applyBorder="1" applyAlignment="1">
      <alignment horizontal="right" vertical="center" wrapText="1"/>
      <protection/>
    </xf>
    <xf numFmtId="0" fontId="45" fillId="0" borderId="10" xfId="99" applyFont="1" applyFill="1" applyBorder="1" applyAlignment="1">
      <alignment horizontal="center" vertical="center" wrapText="1"/>
      <protection/>
    </xf>
    <xf numFmtId="4" fontId="45" fillId="0" borderId="10" xfId="99" applyNumberFormat="1" applyFont="1" applyFill="1" applyBorder="1" applyAlignment="1">
      <alignment horizontal="left" vertical="center" wrapText="1"/>
      <protection/>
    </xf>
    <xf numFmtId="0" fontId="46" fillId="0" borderId="10" xfId="99" applyFont="1" applyFill="1" applyBorder="1" applyAlignment="1">
      <alignment horizontal="center" vertical="center" wrapText="1"/>
      <protection/>
    </xf>
    <xf numFmtId="4" fontId="46" fillId="0" borderId="10" xfId="99" applyNumberFormat="1" applyFont="1" applyFill="1" applyBorder="1" applyAlignment="1">
      <alignment horizontal="right" vertical="center" wrapText="1"/>
      <protection/>
    </xf>
    <xf numFmtId="0" fontId="46" fillId="0" borderId="0" xfId="99" applyFont="1" applyFill="1" applyAlignment="1">
      <alignment horizontal="right" vertical="center" wrapText="1"/>
      <protection/>
    </xf>
    <xf numFmtId="16" fontId="48" fillId="0" borderId="10" xfId="99" applyNumberFormat="1" applyFont="1" applyFill="1" applyBorder="1" applyAlignment="1">
      <alignment horizontal="center" vertical="center" wrapText="1"/>
      <protection/>
    </xf>
    <xf numFmtId="4" fontId="48" fillId="0" borderId="10" xfId="99" applyNumberFormat="1" applyFont="1" applyFill="1" applyBorder="1" applyAlignment="1">
      <alignment horizontal="left" vertical="center" wrapText="1"/>
      <protection/>
    </xf>
    <xf numFmtId="0" fontId="48" fillId="0" borderId="10" xfId="99" applyFont="1" applyFill="1" applyBorder="1" applyAlignment="1">
      <alignment horizontal="center" vertical="center" wrapText="1"/>
      <protection/>
    </xf>
    <xf numFmtId="4" fontId="48" fillId="0" borderId="10" xfId="99" applyNumberFormat="1" applyFont="1" applyFill="1" applyBorder="1" applyAlignment="1">
      <alignment horizontal="center" vertical="center" wrapText="1"/>
      <protection/>
    </xf>
    <xf numFmtId="4" fontId="48" fillId="0" borderId="10" xfId="99" applyNumberFormat="1" applyFont="1" applyFill="1" applyBorder="1" applyAlignment="1">
      <alignment horizontal="right" vertical="center" wrapText="1"/>
      <protection/>
    </xf>
    <xf numFmtId="4" fontId="48" fillId="0" borderId="10" xfId="99" applyNumberFormat="1" applyFont="1" applyFill="1" applyBorder="1" applyAlignment="1">
      <alignment vertical="center" wrapText="1"/>
      <protection/>
    </xf>
    <xf numFmtId="16" fontId="41" fillId="0" borderId="10" xfId="99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0" xfId="99" applyFont="1" applyFill="1" applyBorder="1" applyAlignment="1">
      <alignment horizontal="center" vertical="center" wrapText="1"/>
      <protection/>
    </xf>
    <xf numFmtId="0" fontId="41" fillId="0" borderId="10" xfId="99" applyFont="1" applyFill="1" applyBorder="1" applyAlignment="1">
      <alignment horizontal="left" vertical="center" wrapText="1"/>
      <protection/>
    </xf>
    <xf numFmtId="4" fontId="41" fillId="0" borderId="10" xfId="99" applyNumberFormat="1" applyFont="1" applyFill="1" applyBorder="1" applyAlignment="1">
      <alignment horizontal="center" vertical="center" wrapText="1"/>
      <protection/>
    </xf>
    <xf numFmtId="4" fontId="41" fillId="0" borderId="10" xfId="99" applyNumberFormat="1" applyFont="1" applyFill="1" applyBorder="1" applyAlignment="1">
      <alignment horizontal="right" vertical="center" wrapText="1"/>
      <protection/>
    </xf>
    <xf numFmtId="0" fontId="41" fillId="0" borderId="0" xfId="99" applyFont="1" applyFill="1" applyAlignment="1">
      <alignment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4" fontId="54" fillId="0" borderId="14" xfId="0" applyNumberFormat="1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15" fillId="24" borderId="10" xfId="0" applyFont="1" applyFill="1" applyBorder="1" applyAlignment="1">
      <alignment horizontal="center" vertical="center" wrapText="1"/>
    </xf>
    <xf numFmtId="9" fontId="15" fillId="24" borderId="10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50" fillId="0" borderId="10" xfId="98" applyFont="1" applyFill="1" applyBorder="1" applyAlignment="1">
      <alignment horizontal="center" vertical="center" wrapText="1"/>
      <protection/>
    </xf>
    <xf numFmtId="4" fontId="50" fillId="0" borderId="10" xfId="98" applyNumberFormat="1" applyFont="1" applyFill="1" applyBorder="1" applyAlignment="1">
      <alignment vertical="center"/>
      <protection/>
    </xf>
    <xf numFmtId="0" fontId="56" fillId="0" borderId="12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vertical="center"/>
    </xf>
    <xf numFmtId="4" fontId="56" fillId="0" borderId="10" xfId="98" applyNumberFormat="1" applyFont="1" applyFill="1" applyBorder="1" applyAlignment="1">
      <alignment vertical="center"/>
      <protection/>
    </xf>
    <xf numFmtId="0" fontId="5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/>
    </xf>
    <xf numFmtId="0" fontId="50" fillId="0" borderId="10" xfId="98" applyFont="1" applyFill="1" applyBorder="1" applyAlignment="1">
      <alignment horizontal="left" vertical="center" wrapText="1"/>
      <protection/>
    </xf>
    <xf numFmtId="49" fontId="50" fillId="0" borderId="10" xfId="0" applyNumberFormat="1" applyFont="1" applyBorder="1" applyAlignment="1">
      <alignment horizontal="center" wrapText="1"/>
    </xf>
    <xf numFmtId="0" fontId="56" fillId="0" borderId="14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left"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9" fontId="56" fillId="0" borderId="10" xfId="0" applyNumberFormat="1" applyFont="1" applyFill="1" applyBorder="1" applyAlignment="1">
      <alignment horizontal="center" wrapText="1"/>
    </xf>
    <xf numFmtId="0" fontId="56" fillId="0" borderId="10" xfId="0" applyFont="1" applyFill="1" applyBorder="1" applyAlignment="1">
      <alignment wrapText="1"/>
    </xf>
    <xf numFmtId="4" fontId="56" fillId="0" borderId="10" xfId="0" applyNumberFormat="1" applyFont="1" applyFill="1" applyBorder="1" applyAlignment="1">
      <alignment horizontal="right" vertical="center"/>
    </xf>
    <xf numFmtId="4" fontId="56" fillId="0" borderId="12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49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right" vertical="center"/>
    </xf>
    <xf numFmtId="4" fontId="50" fillId="0" borderId="10" xfId="0" applyNumberFormat="1" applyFont="1" applyFill="1" applyBorder="1" applyAlignment="1">
      <alignment vertical="center"/>
    </xf>
    <xf numFmtId="49" fontId="50" fillId="25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right" vertical="center"/>
    </xf>
    <xf numFmtId="0" fontId="53" fillId="24" borderId="0" xfId="0" applyFont="1" applyFill="1" applyAlignment="1">
      <alignment vertical="center" wrapText="1"/>
    </xf>
    <xf numFmtId="49" fontId="56" fillId="0" borderId="16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4" fontId="54" fillId="0" borderId="10" xfId="98" applyNumberFormat="1" applyFont="1" applyFill="1" applyBorder="1" applyAlignment="1">
      <alignment vertical="center"/>
      <protection/>
    </xf>
    <xf numFmtId="4" fontId="15" fillId="0" borderId="10" xfId="0" applyNumberFormat="1" applyFont="1" applyFill="1" applyBorder="1" applyAlignment="1">
      <alignment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3" fillId="24" borderId="0" xfId="0" applyFont="1" applyFill="1" applyAlignment="1">
      <alignment horizontal="left"/>
    </xf>
    <xf numFmtId="0" fontId="54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2" fillId="0" borderId="0" xfId="99" applyFont="1" applyFill="1" applyBorder="1" applyAlignment="1">
      <alignment horizontal="center" vertical="center" wrapText="1"/>
      <protection/>
    </xf>
    <xf numFmtId="4" fontId="2" fillId="0" borderId="0" xfId="99" applyNumberFormat="1" applyFont="1" applyFill="1" applyAlignment="1">
      <alignment horizontal="left" vertical="center" wrapText="1"/>
      <protection/>
    </xf>
    <xf numFmtId="0" fontId="1" fillId="0" borderId="16" xfId="99" applyFont="1" applyFill="1" applyBorder="1" applyAlignment="1">
      <alignment horizontal="center" vertical="center" wrapText="1"/>
      <protection/>
    </xf>
    <xf numFmtId="0" fontId="1" fillId="0" borderId="0" xfId="99" applyFont="1" applyFill="1" applyAlignment="1">
      <alignment horizontal="left" vertical="center" wrapText="1"/>
      <protection/>
    </xf>
    <xf numFmtId="0" fontId="2" fillId="0" borderId="0" xfId="99" applyFont="1" applyFill="1" applyAlignment="1">
      <alignment horizontal="center" vertical="center" wrapText="1"/>
      <protection/>
    </xf>
    <xf numFmtId="0" fontId="2" fillId="0" borderId="0" xfId="99" applyFont="1" applyFill="1" applyAlignment="1">
      <alignment horizontal="left" vertical="center" wrapText="1"/>
      <protection/>
    </xf>
    <xf numFmtId="0" fontId="1" fillId="0" borderId="0" xfId="99" applyFont="1" applyFill="1" applyAlignment="1">
      <alignment horizontal="center" vertical="center" wrapText="1"/>
      <protection/>
    </xf>
    <xf numFmtId="4" fontId="2" fillId="0" borderId="0" xfId="99" applyNumberFormat="1" applyFont="1" applyFill="1" applyAlignment="1">
      <alignment horizontal="center" vertical="center" wrapText="1"/>
      <protection/>
    </xf>
    <xf numFmtId="4" fontId="54" fillId="0" borderId="11" xfId="0" applyNumberFormat="1" applyFont="1" applyFill="1" applyBorder="1" applyAlignment="1">
      <alignment horizontal="left" vertical="center" wrapText="1"/>
    </xf>
    <xf numFmtId="4" fontId="54" fillId="0" borderId="15" xfId="0" applyNumberFormat="1" applyFont="1" applyFill="1" applyBorder="1" applyAlignment="1">
      <alignment horizontal="left" vertical="center" wrapText="1"/>
    </xf>
    <xf numFmtId="4" fontId="54" fillId="0" borderId="14" xfId="0" applyNumberFormat="1" applyFont="1" applyFill="1" applyBorder="1" applyAlignment="1">
      <alignment horizontal="left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205" fontId="15" fillId="24" borderId="10" xfId="0" applyNumberFormat="1" applyFont="1" applyFill="1" applyBorder="1" applyAlignment="1">
      <alignment horizontal="center" vertical="center" wrapText="1"/>
    </xf>
    <xf numFmtId="3" fontId="51" fillId="24" borderId="10" xfId="0" applyNumberFormat="1" applyFont="1" applyFill="1" applyBorder="1" applyAlignment="1">
      <alignment horizontal="center" vertical="center" wrapText="1"/>
    </xf>
    <xf numFmtId="9" fontId="15" fillId="24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205" fontId="15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10" fontId="15" fillId="2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</cellXfs>
  <cellStyles count="96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_Тарифная смета 2010-2012 г.г. для директора  пояснит зап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125" defaultRowHeight="12.75"/>
  <cols>
    <col min="1" max="1" width="6.875" style="2" customWidth="1"/>
    <col min="2" max="2" width="51.625" style="3" customWidth="1"/>
    <col min="3" max="3" width="15.00390625" style="4" customWidth="1"/>
    <col min="4" max="4" width="33.625" style="4" hidden="1" customWidth="1"/>
    <col min="5" max="5" width="15.00390625" style="4" hidden="1" customWidth="1"/>
    <col min="6" max="6" width="12.875" style="4" customWidth="1"/>
    <col min="7" max="7" width="14.375" style="4" customWidth="1"/>
    <col min="8" max="8" width="12.875" style="4" hidden="1" customWidth="1"/>
    <col min="9" max="10" width="14.375" style="2" customWidth="1"/>
    <col min="11" max="11" width="14.625" style="2" customWidth="1"/>
    <col min="12" max="12" width="14.00390625" style="2" customWidth="1"/>
    <col min="13" max="13" width="14.375" style="2" customWidth="1"/>
    <col min="14" max="14" width="14.625" style="2" customWidth="1"/>
    <col min="15" max="15" width="13.625" style="2" customWidth="1"/>
    <col min="16" max="16" width="13.00390625" style="2" customWidth="1"/>
    <col min="17" max="17" width="14.625" style="2" customWidth="1"/>
    <col min="18" max="18" width="13.375" style="2" customWidth="1"/>
    <col min="19" max="19" width="13.875" style="2" customWidth="1"/>
    <col min="20" max="20" width="13.625" style="2" customWidth="1"/>
    <col min="21" max="21" width="14.875" style="2" customWidth="1"/>
    <col min="22" max="22" width="13.625" style="5" customWidth="1"/>
    <col min="23" max="23" width="14.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625" style="2" customWidth="1"/>
    <col min="31" max="16384" width="9.125" style="2" customWidth="1"/>
  </cols>
  <sheetData>
    <row r="1" spans="2:23" ht="15.75">
      <c r="B1" s="73" t="s">
        <v>166</v>
      </c>
      <c r="U1" s="253" t="s">
        <v>172</v>
      </c>
      <c r="V1" s="253"/>
      <c r="W1" s="253"/>
    </row>
    <row r="2" spans="2:23" ht="31.5">
      <c r="B2" s="3" t="s">
        <v>167</v>
      </c>
      <c r="U2" s="254" t="s">
        <v>46</v>
      </c>
      <c r="V2" s="254"/>
      <c r="W2" s="254"/>
    </row>
    <row r="3" spans="2:23" ht="15.75">
      <c r="B3" s="3" t="s">
        <v>168</v>
      </c>
      <c r="I3" s="71"/>
      <c r="J3" s="71"/>
      <c r="M3" s="5"/>
      <c r="Q3" s="5"/>
      <c r="S3" s="5"/>
      <c r="U3" s="255" t="s">
        <v>169</v>
      </c>
      <c r="V3" s="255"/>
      <c r="W3" s="255"/>
    </row>
    <row r="4" spans="7:23" ht="15.7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.75">
      <c r="A5" s="256" t="s">
        <v>200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</row>
    <row r="6" spans="1:23" ht="15.75">
      <c r="A6" s="252" t="s">
        <v>201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1:23" ht="86.25" customHeight="1">
      <c r="A7" s="55" t="s">
        <v>137</v>
      </c>
      <c r="B7" s="55" t="s">
        <v>138</v>
      </c>
      <c r="C7" s="103" t="s">
        <v>139</v>
      </c>
      <c r="D7" s="6" t="s">
        <v>140</v>
      </c>
      <c r="E7" s="6" t="s">
        <v>141</v>
      </c>
      <c r="F7" s="55" t="s">
        <v>202</v>
      </c>
      <c r="G7" s="55" t="s">
        <v>203</v>
      </c>
      <c r="H7" s="116" t="s">
        <v>204</v>
      </c>
      <c r="I7" s="90" t="s">
        <v>131</v>
      </c>
      <c r="J7" s="90" t="s">
        <v>132</v>
      </c>
      <c r="K7" s="90" t="s">
        <v>133</v>
      </c>
      <c r="L7" s="90" t="s">
        <v>134</v>
      </c>
      <c r="M7" s="90" t="s">
        <v>100</v>
      </c>
      <c r="N7" s="90" t="s">
        <v>101</v>
      </c>
      <c r="O7" s="90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88" t="s">
        <v>142</v>
      </c>
      <c r="V7" s="56" t="s">
        <v>247</v>
      </c>
      <c r="W7" s="56" t="s">
        <v>248</v>
      </c>
    </row>
    <row r="8" spans="1:23" ht="15.75">
      <c r="A8" s="10"/>
      <c r="B8" s="11" t="s">
        <v>265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.75">
      <c r="A9" s="10" t="s">
        <v>266</v>
      </c>
      <c r="B9" s="11" t="s">
        <v>267</v>
      </c>
      <c r="C9" s="6" t="s">
        <v>268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.75">
      <c r="A10" s="10"/>
      <c r="B10" s="11" t="s">
        <v>269</v>
      </c>
      <c r="C10" s="6" t="s">
        <v>270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.75">
      <c r="A11" s="10" t="s">
        <v>271</v>
      </c>
      <c r="B11" s="11" t="s">
        <v>123</v>
      </c>
      <c r="C11" s="6" t="s">
        <v>124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.75">
      <c r="A12" s="9"/>
      <c r="B12" s="18" t="s">
        <v>125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1.5">
      <c r="A13" s="9"/>
      <c r="B13" s="18" t="s">
        <v>126</v>
      </c>
      <c r="C13" s="19" t="s">
        <v>124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.75">
      <c r="A14" s="9"/>
      <c r="B14" s="18" t="s">
        <v>125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.75">
      <c r="A15" s="9"/>
      <c r="B15" s="18" t="s">
        <v>263</v>
      </c>
      <c r="C15" s="19" t="s">
        <v>124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.75">
      <c r="A16" s="20"/>
      <c r="B16" s="21" t="s">
        <v>264</v>
      </c>
      <c r="C16" s="22" t="s">
        <v>124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31.5">
      <c r="A17" s="9"/>
      <c r="B17" s="18" t="s">
        <v>1</v>
      </c>
      <c r="C17" s="19" t="s">
        <v>124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.75">
      <c r="A18" s="9"/>
      <c r="B18" s="18" t="s">
        <v>2</v>
      </c>
      <c r="C18" s="19" t="s">
        <v>124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.75">
      <c r="A19" s="27"/>
      <c r="B19" s="28" t="s">
        <v>3</v>
      </c>
      <c r="C19" s="27" t="s">
        <v>124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.75">
      <c r="A20" s="96"/>
      <c r="B20" s="97" t="s">
        <v>188</v>
      </c>
      <c r="C20" s="77" t="s">
        <v>124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.75">
      <c r="A21" s="139"/>
      <c r="B21" s="140" t="s">
        <v>171</v>
      </c>
      <c r="C21" s="141" t="s">
        <v>124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.75">
      <c r="A22" s="96"/>
      <c r="B22" s="97" t="s">
        <v>14</v>
      </c>
      <c r="C22" s="77" t="s">
        <v>124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.75">
      <c r="A23" s="96"/>
      <c r="B23" s="97" t="s">
        <v>13</v>
      </c>
      <c r="C23" s="77" t="s">
        <v>124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.75">
      <c r="A24" s="10" t="s">
        <v>4</v>
      </c>
      <c r="B24" s="11" t="s">
        <v>5</v>
      </c>
      <c r="C24" s="6" t="s">
        <v>124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.75">
      <c r="A25" s="9"/>
      <c r="B25" s="18" t="s">
        <v>125</v>
      </c>
      <c r="C25" s="6" t="s">
        <v>124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.75">
      <c r="A26" s="9"/>
      <c r="B26" s="18" t="s">
        <v>263</v>
      </c>
      <c r="C26" s="6" t="s">
        <v>124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.75">
      <c r="A27" s="20"/>
      <c r="B27" s="21" t="s">
        <v>264</v>
      </c>
      <c r="C27" s="6" t="s">
        <v>124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266</v>
      </c>
      <c r="B28" s="59" t="s">
        <v>110</v>
      </c>
      <c r="C28" s="6" t="s">
        <v>124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187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7">
      <c r="A30" s="9" t="s">
        <v>6</v>
      </c>
      <c r="B30" s="57" t="s">
        <v>72</v>
      </c>
      <c r="C30" s="19" t="s">
        <v>124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J29+#REF!*1.12+#REF!*1.12+2666.86-J31+2000</f>
        <v>#REF!</v>
      </c>
      <c r="K30" s="13" t="e">
        <f>K29+#REF!*1.12+#REF!*1.12-K31</f>
        <v>#REF!</v>
      </c>
      <c r="L30" s="13" t="e">
        <f>L29+#REF!*1.12+#REF!*1.12-L31</f>
        <v>#REF!</v>
      </c>
      <c r="M30" s="13" t="e">
        <f>M29+#REF!*1.12+#REF!*1.12-M31</f>
        <v>#REF!</v>
      </c>
      <c r="N30" s="13" t="e">
        <f>N29+#REF!*1.12+#REF!*1.12</f>
        <v>#REF!</v>
      </c>
      <c r="O30" s="13" t="e">
        <f>O29+#REF!*1.12+#REF!*1.12</f>
        <v>#REF!</v>
      </c>
      <c r="P30" s="13" t="e">
        <f>P29+#REF!*1.12+#REF!*1.12</f>
        <v>#REF!</v>
      </c>
      <c r="Q30" s="13" t="e">
        <f>Q29+#REF!*1.12+#REF!*1.12-Q31</f>
        <v>#REF!</v>
      </c>
      <c r="R30" s="13" t="e">
        <f>R29+#REF!*1.12+#REF!*1.12</f>
        <v>#REF!</v>
      </c>
      <c r="S30" s="13" t="e">
        <f>S29+#REF!*1.12+#REF!*1.12</f>
        <v>#REF!</v>
      </c>
      <c r="T30" s="13" t="e">
        <f>T29+#REF!*1.12+#REF!*1.12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114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.75">
      <c r="A32" s="9" t="s">
        <v>7</v>
      </c>
      <c r="B32" s="57" t="s">
        <v>8</v>
      </c>
      <c r="C32" s="19" t="s">
        <v>124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(#REF!+#REF!)*1.12</f>
        <v>#REF!</v>
      </c>
      <c r="K32" s="15" t="e">
        <f>(#REF!+#REF!)*1.12</f>
        <v>#REF!</v>
      </c>
      <c r="L32" s="15" t="e">
        <f>(#REF!+#REF!)*1.12</f>
        <v>#REF!</v>
      </c>
      <c r="M32" s="15" t="e">
        <f>(#REF!+#REF!)*1.12</f>
        <v>#REF!</v>
      </c>
      <c r="N32" s="15" t="e">
        <f>(#REF!+#REF!)*1.12</f>
        <v>#REF!</v>
      </c>
      <c r="O32" s="15" t="e">
        <f>(#REF!+#REF!)*1.12</f>
        <v>#REF!</v>
      </c>
      <c r="P32" s="15" t="e">
        <f>(#REF!+#REF!)*1.12</f>
        <v>#REF!</v>
      </c>
      <c r="Q32" s="15" t="e">
        <f>(#REF!+#REF!)*1.12</f>
        <v>#REF!</v>
      </c>
      <c r="R32" s="15" t="e">
        <f>(#REF!+#REF!)*1.12</f>
        <v>#REF!</v>
      </c>
      <c r="S32" s="15" t="e">
        <f>(#REF!+#REF!)*1.12</f>
        <v>#REF!</v>
      </c>
      <c r="T32" s="15" t="e">
        <f>(#REF!+#REF!)*1.12</f>
        <v>#REF!</v>
      </c>
      <c r="U32" s="13" t="e">
        <f t="shared" si="11"/>
        <v>#REF!</v>
      </c>
      <c r="V32" s="15"/>
      <c r="W32" s="15" t="e">
        <f>#REF!*1.12</f>
        <v>#REF!</v>
      </c>
      <c r="X32" s="104"/>
      <c r="Y32" s="104"/>
    </row>
    <row r="33" spans="1:25" ht="31.5">
      <c r="A33" s="36" t="s">
        <v>9</v>
      </c>
      <c r="B33" s="57" t="s">
        <v>108</v>
      </c>
      <c r="C33" s="19" t="s">
        <v>124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.75">
      <c r="A34" s="91"/>
      <c r="B34" s="92" t="s">
        <v>181</v>
      </c>
      <c r="C34" s="22" t="s">
        <v>124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.75">
      <c r="A35" s="36" t="s">
        <v>10</v>
      </c>
      <c r="B35" s="57" t="s">
        <v>149</v>
      </c>
      <c r="C35" s="19" t="s">
        <v>124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.75">
      <c r="A36" s="36"/>
      <c r="B36" s="75" t="s">
        <v>125</v>
      </c>
      <c r="C36" s="19" t="s">
        <v>124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.75">
      <c r="A37" s="76"/>
      <c r="B37" s="74" t="s">
        <v>146</v>
      </c>
      <c r="C37" s="77" t="s">
        <v>124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.75">
      <c r="A38" s="76"/>
      <c r="B38" s="74" t="s">
        <v>147</v>
      </c>
      <c r="C38" s="77" t="s">
        <v>124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.75">
      <c r="A39" s="76"/>
      <c r="B39" s="74" t="s">
        <v>148</v>
      </c>
      <c r="C39" s="77" t="s">
        <v>124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.75">
      <c r="A40" s="76"/>
      <c r="B40" s="74" t="s">
        <v>233</v>
      </c>
      <c r="C40" s="77" t="s">
        <v>124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1.5">
      <c r="A41" s="36" t="s">
        <v>55</v>
      </c>
      <c r="B41" s="57" t="s">
        <v>153</v>
      </c>
      <c r="C41" s="19" t="s">
        <v>124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.75">
      <c r="A42" s="36"/>
      <c r="B42" s="75" t="s">
        <v>125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.75">
      <c r="A43" s="76"/>
      <c r="B43" s="74" t="s">
        <v>154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115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.75">
      <c r="A46" s="76"/>
      <c r="B46" s="74" t="s">
        <v>8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.75">
      <c r="A47" s="76"/>
      <c r="B47" s="74" t="s">
        <v>47</v>
      </c>
      <c r="C47" s="77"/>
      <c r="D47" s="77"/>
      <c r="E47" s="77"/>
      <c r="F47" s="75"/>
      <c r="G47" s="75"/>
      <c r="H47" s="75">
        <v>7817.601000000001</v>
      </c>
      <c r="I47" s="37" t="e">
        <f>#REF!</f>
        <v>#REF!</v>
      </c>
      <c r="J47" s="37" t="e">
        <f>#REF!</f>
        <v>#REF!</v>
      </c>
      <c r="K47" s="37" t="e">
        <f>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.75">
      <c r="A48" s="76"/>
      <c r="B48" s="74" t="s">
        <v>48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.75">
      <c r="A49" s="36" t="s">
        <v>56</v>
      </c>
      <c r="B49" s="57" t="s">
        <v>156</v>
      </c>
      <c r="C49" s="19" t="s">
        <v>124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(#REF!+#REF!)*1.12</f>
        <v>#REF!</v>
      </c>
      <c r="K49" s="44" t="e">
        <f>(#REF!+#REF!)*1.12</f>
        <v>#REF!</v>
      </c>
      <c r="L49" s="44" t="e">
        <f>(#REF!+#REF!)*1.12</f>
        <v>#REF!</v>
      </c>
      <c r="M49" s="44" t="e">
        <f>(#REF!+#REF!)*1.12</f>
        <v>#REF!</v>
      </c>
      <c r="N49" s="44" t="e">
        <f>(#REF!+#REF!)*1.12</f>
        <v>#REF!</v>
      </c>
      <c r="O49" s="44" t="e">
        <f>(#REF!+#REF!)*1.12</f>
        <v>#REF!</v>
      </c>
      <c r="P49" s="44" t="e">
        <f>(#REF!+#REF!)*1.12</f>
        <v>#REF!</v>
      </c>
      <c r="Q49" s="44" t="e">
        <f>(#REF!+#REF!)*1.12</f>
        <v>#REF!</v>
      </c>
      <c r="R49" s="44" t="e">
        <f>(#REF!+#REF!)*1.12</f>
        <v>#REF!</v>
      </c>
      <c r="S49" s="44" t="e">
        <f>(#REF!+#REF!)*1.12</f>
        <v>#REF!</v>
      </c>
      <c r="T49" s="44" t="e">
        <f>(#REF!+#REF!)*1.12</f>
        <v>#REF!</v>
      </c>
      <c r="U49" s="13" t="e">
        <f>SUM(I49:T49)</f>
        <v>#REF!</v>
      </c>
      <c r="V49" s="15"/>
      <c r="W49" s="15" t="e">
        <f>(#REF!+#REF!)*1.12</f>
        <v>#REF!</v>
      </c>
      <c r="X49" s="5"/>
      <c r="Y49" s="101"/>
    </row>
    <row r="50" spans="1:25" s="25" customFormat="1" ht="31.5">
      <c r="A50" s="36" t="s">
        <v>57</v>
      </c>
      <c r="B50" s="15" t="s">
        <v>157</v>
      </c>
      <c r="C50" s="19" t="s">
        <v>124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#REF!*1.12</f>
        <v>#REF!</v>
      </c>
      <c r="K50" s="44" t="e">
        <f>#REF!*1.12</f>
        <v>#REF!</v>
      </c>
      <c r="L50" s="44" t="e">
        <f>#REF!*1.12</f>
        <v>#REF!</v>
      </c>
      <c r="M50" s="44" t="e">
        <f>#REF!*1.12</f>
        <v>#REF!</v>
      </c>
      <c r="N50" s="44" t="e">
        <f>#REF!*1.12</f>
        <v>#REF!</v>
      </c>
      <c r="O50" s="44" t="e">
        <f>#REF!*1.12</f>
        <v>#REF!</v>
      </c>
      <c r="P50" s="44" t="e">
        <f>#REF!*1.12</f>
        <v>#REF!</v>
      </c>
      <c r="Q50" s="44" t="e">
        <f>#REF!*1.12</f>
        <v>#REF!</v>
      </c>
      <c r="R50" s="44" t="e">
        <f>#REF!*1.12</f>
        <v>#REF!</v>
      </c>
      <c r="S50" s="44" t="e">
        <f>#REF!*1.12</f>
        <v>#REF!</v>
      </c>
      <c r="T50" s="44" t="e">
        <f>#REF!*1.12</f>
        <v>#REF!</v>
      </c>
      <c r="U50" s="13" t="e">
        <f>SUM(I50:T50)</f>
        <v>#REF!</v>
      </c>
      <c r="V50" s="15"/>
      <c r="W50" s="15" t="e">
        <f>#REF!*1.12</f>
        <v>#REF!</v>
      </c>
      <c r="X50" s="71"/>
      <c r="Y50" s="101"/>
    </row>
    <row r="51" spans="1:25" s="38" customFormat="1" ht="15.75">
      <c r="A51" s="36" t="s">
        <v>58</v>
      </c>
      <c r="B51" s="15" t="s">
        <v>234</v>
      </c>
      <c r="C51" s="19" t="s">
        <v>124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.75">
      <c r="A52" s="76"/>
      <c r="B52" s="80" t="s">
        <v>125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.75">
      <c r="A53" s="76"/>
      <c r="B53" s="78" t="s">
        <v>16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.75">
      <c r="A54" s="76"/>
      <c r="B54" s="78" t="s">
        <v>51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.75">
      <c r="A55" s="76"/>
      <c r="B55" s="78" t="s">
        <v>52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.75">
      <c r="A56" s="36" t="s">
        <v>59</v>
      </c>
      <c r="B56" s="15" t="s">
        <v>158</v>
      </c>
      <c r="C56" s="19" t="s">
        <v>124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#REF!</f>
        <v>#REF!</v>
      </c>
      <c r="K56" s="15" t="e">
        <f>#REF!</f>
        <v>#REF!</v>
      </c>
      <c r="L56" s="15" t="e">
        <f>#REF!</f>
        <v>#REF!</v>
      </c>
      <c r="M56" s="15" t="e">
        <f>#REF!</f>
        <v>#REF!</v>
      </c>
      <c r="N56" s="15" t="e">
        <f>#REF!</f>
        <v>#REF!</v>
      </c>
      <c r="O56" s="15" t="e">
        <f>#REF!</f>
        <v>#REF!</v>
      </c>
      <c r="P56" s="15" t="e">
        <f>#REF!</f>
        <v>#REF!</v>
      </c>
      <c r="Q56" s="15" t="e">
        <f>#REF!</f>
        <v>#REF!</v>
      </c>
      <c r="R56" s="15" t="e">
        <f>#REF!</f>
        <v>#REF!</v>
      </c>
      <c r="S56" s="15" t="e">
        <f>#REF!</f>
        <v>#REF!</v>
      </c>
      <c r="T56" s="15" t="e">
        <f>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.75">
      <c r="A57" s="36" t="s">
        <v>60</v>
      </c>
      <c r="B57" s="15" t="s">
        <v>159</v>
      </c>
      <c r="C57" s="19" t="s">
        <v>124</v>
      </c>
      <c r="D57" s="19"/>
      <c r="E57" s="19"/>
      <c r="F57" s="13"/>
      <c r="G57" s="13"/>
      <c r="H57" s="13">
        <v>62.1</v>
      </c>
      <c r="I57" s="15" t="e">
        <f>#REF!</f>
        <v>#REF!</v>
      </c>
      <c r="J57" s="15" t="e">
        <f>#REF!</f>
        <v>#REF!</v>
      </c>
      <c r="K57" s="15" t="e">
        <f>#REF!</f>
        <v>#REF!</v>
      </c>
      <c r="L57" s="15" t="e">
        <f>#REF!</f>
        <v>#REF!</v>
      </c>
      <c r="M57" s="15" t="e">
        <f>#REF!</f>
        <v>#REF!</v>
      </c>
      <c r="N57" s="15" t="e">
        <f>#REF!</f>
        <v>#REF!</v>
      </c>
      <c r="O57" s="15" t="e">
        <f>#REF!</f>
        <v>#REF!</v>
      </c>
      <c r="P57" s="15" t="e">
        <f>#REF!</f>
        <v>#REF!</v>
      </c>
      <c r="Q57" s="15" t="e">
        <f>#REF!</f>
        <v>#REF!</v>
      </c>
      <c r="R57" s="15" t="e">
        <f>#REF!</f>
        <v>#REF!</v>
      </c>
      <c r="S57" s="15" t="e">
        <f>#REF!</f>
        <v>#REF!</v>
      </c>
      <c r="T57" s="15" t="e">
        <f>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.75">
      <c r="A58" s="36" t="s">
        <v>61</v>
      </c>
      <c r="B58" s="15" t="s">
        <v>160</v>
      </c>
      <c r="C58" s="19" t="s">
        <v>124</v>
      </c>
      <c r="D58" s="22"/>
      <c r="E58" s="22"/>
      <c r="F58" s="93"/>
      <c r="G58" s="23"/>
      <c r="H58" s="23">
        <v>130</v>
      </c>
      <c r="I58" s="15" t="e">
        <f>#REF!*1.12</f>
        <v>#REF!</v>
      </c>
      <c r="J58" s="15" t="e">
        <f>#REF!*1.12</f>
        <v>#REF!</v>
      </c>
      <c r="K58" s="15" t="e">
        <f>#REF!*1.12</f>
        <v>#REF!</v>
      </c>
      <c r="L58" s="15" t="e">
        <f>#REF!*1.12</f>
        <v>#REF!</v>
      </c>
      <c r="M58" s="15" t="e">
        <f>#REF!*1.12</f>
        <v>#REF!</v>
      </c>
      <c r="N58" s="15" t="e">
        <f>#REF!*1.12</f>
        <v>#REF!</v>
      </c>
      <c r="O58" s="15" t="e">
        <f>#REF!*1.12</f>
        <v>#REF!</v>
      </c>
      <c r="P58" s="15" t="e">
        <f>#REF!*1.12</f>
        <v>#REF!</v>
      </c>
      <c r="Q58" s="15" t="e">
        <f>#REF!*1.12</f>
        <v>#REF!</v>
      </c>
      <c r="R58" s="15" t="e">
        <f>#REF!*1.12</f>
        <v>#REF!</v>
      </c>
      <c r="S58" s="15" t="e">
        <f>#REF!*1.12</f>
        <v>#REF!</v>
      </c>
      <c r="T58" s="15" t="e">
        <f>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62</v>
      </c>
      <c r="B59" s="15" t="s">
        <v>205</v>
      </c>
      <c r="C59" s="19" t="s">
        <v>124</v>
      </c>
      <c r="D59" s="19"/>
      <c r="E59" s="19"/>
      <c r="F59" s="17"/>
      <c r="G59" s="17"/>
      <c r="H59" s="17">
        <v>195.00320000000002</v>
      </c>
      <c r="I59" s="15" t="e">
        <f>#REF!*1.12</f>
        <v>#REF!</v>
      </c>
      <c r="J59" s="15" t="e">
        <f>#REF!*1.12</f>
        <v>#REF!</v>
      </c>
      <c r="K59" s="15" t="e">
        <f>#REF!*1.12</f>
        <v>#REF!</v>
      </c>
      <c r="L59" s="15" t="e">
        <f>#REF!*1.12</f>
        <v>#REF!</v>
      </c>
      <c r="M59" s="15" t="e">
        <f>#REF!*1.12</f>
        <v>#REF!</v>
      </c>
      <c r="N59" s="15" t="e">
        <f>#REF!*1.12</f>
        <v>#REF!</v>
      </c>
      <c r="O59" s="15" t="e">
        <f>#REF!*1.12</f>
        <v>#REF!</v>
      </c>
      <c r="P59" s="15" t="e">
        <f>#REF!*1.12</f>
        <v>#REF!</v>
      </c>
      <c r="Q59" s="15" t="e">
        <f>#REF!*1.12</f>
        <v>#REF!</v>
      </c>
      <c r="R59" s="15" t="e">
        <f>#REF!*1.12</f>
        <v>#REF!</v>
      </c>
      <c r="S59" s="15" t="e">
        <f>#REF!*1.12</f>
        <v>#REF!</v>
      </c>
      <c r="T59" s="15" t="e">
        <f>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31.5">
      <c r="A60" s="36" t="s">
        <v>63</v>
      </c>
      <c r="B60" s="15" t="s">
        <v>206</v>
      </c>
      <c r="C60" s="19" t="s">
        <v>124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#REF!*1.12</f>
        <v>#REF!</v>
      </c>
      <c r="K60" s="13" t="e">
        <f>#REF!*1.12</f>
        <v>#REF!</v>
      </c>
      <c r="L60" s="13" t="e">
        <f>#REF!*1.12</f>
        <v>#REF!</v>
      </c>
      <c r="M60" s="13" t="e">
        <f>#REF!*1.12</f>
        <v>#REF!</v>
      </c>
      <c r="N60" s="13" t="e">
        <f>#REF!*1.12</f>
        <v>#REF!</v>
      </c>
      <c r="O60" s="13" t="e">
        <f>#REF!*1.12</f>
        <v>#REF!</v>
      </c>
      <c r="P60" s="13" t="e">
        <f>#REF!*1.12</f>
        <v>#REF!</v>
      </c>
      <c r="Q60" s="13" t="e">
        <f>#REF!*1.12</f>
        <v>#REF!</v>
      </c>
      <c r="R60" s="13" t="e">
        <f>#REF!*1.12</f>
        <v>#REF!</v>
      </c>
      <c r="S60" s="13" t="e">
        <f>#REF!*1.12</f>
        <v>#REF!</v>
      </c>
      <c r="T60" s="13" t="e">
        <f>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64</v>
      </c>
      <c r="B61" s="15" t="s">
        <v>73</v>
      </c>
      <c r="C61" s="19" t="s">
        <v>124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#REF!*1.12</f>
        <v>#REF!</v>
      </c>
      <c r="K61" s="13" t="e">
        <f>#REF!*1.12</f>
        <v>#REF!</v>
      </c>
      <c r="L61" s="13" t="e">
        <f>#REF!*1.12</f>
        <v>#REF!</v>
      </c>
      <c r="M61" s="13" t="e">
        <f>#REF!*1.12</f>
        <v>#REF!</v>
      </c>
      <c r="N61" s="13" t="e">
        <f>#REF!*1.12</f>
        <v>#REF!</v>
      </c>
      <c r="O61" s="13" t="e">
        <f>#REF!*1.12</f>
        <v>#REF!</v>
      </c>
      <c r="P61" s="13" t="e">
        <f>#REF!*1.12</f>
        <v>#REF!</v>
      </c>
      <c r="Q61" s="13" t="e">
        <f>#REF!*1.12</f>
        <v>#REF!</v>
      </c>
      <c r="R61" s="13" t="e">
        <f>#REF!*1.12</f>
        <v>#REF!</v>
      </c>
      <c r="S61" s="13" t="e">
        <f>#REF!*1.12</f>
        <v>#REF!</v>
      </c>
      <c r="T61" s="13" t="e">
        <f>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65</v>
      </c>
      <c r="B62" s="15" t="s">
        <v>235</v>
      </c>
      <c r="C62" s="19" t="s">
        <v>124</v>
      </c>
      <c r="D62" s="19"/>
      <c r="E62" s="19"/>
      <c r="F62" s="17"/>
      <c r="G62" s="17"/>
      <c r="H62" s="17">
        <v>12715.002467999997</v>
      </c>
      <c r="I62" s="13" t="e">
        <f>#REF!+#REF!</f>
        <v>#REF!</v>
      </c>
      <c r="J62" s="13" t="e">
        <f>#REF!+#REF!</f>
        <v>#REF!</v>
      </c>
      <c r="K62" s="13" t="e">
        <f>#REF!+#REF!</f>
        <v>#REF!</v>
      </c>
      <c r="L62" s="13" t="e">
        <f>#REF!+#REF!</f>
        <v>#REF!</v>
      </c>
      <c r="M62" s="13" t="e">
        <f>#REF!+#REF!</f>
        <v>#REF!</v>
      </c>
      <c r="N62" s="13" t="e">
        <f>#REF!+#REF!</f>
        <v>#REF!</v>
      </c>
      <c r="O62" s="13" t="e">
        <f>#REF!+#REF!</f>
        <v>#REF!</v>
      </c>
      <c r="P62" s="13" t="e">
        <f>#REF!+#REF!</f>
        <v>#REF!</v>
      </c>
      <c r="Q62" s="13" t="e">
        <f>#REF!+#REF!</f>
        <v>#REF!</v>
      </c>
      <c r="R62" s="13" t="e">
        <f>#REF!+#REF!</f>
        <v>#REF!</v>
      </c>
      <c r="S62" s="13" t="e">
        <f>#REF!+#REF!</f>
        <v>#REF!</v>
      </c>
      <c r="T62" s="13" t="e">
        <f>#REF!+#REF!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.75">
      <c r="A63" s="36" t="s">
        <v>17</v>
      </c>
      <c r="B63" s="15" t="s">
        <v>236</v>
      </c>
      <c r="C63" s="19" t="s">
        <v>124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#REF!*1.12+#REF!*1.12</f>
        <v>#REF!</v>
      </c>
      <c r="K63" s="15" t="e">
        <f>#REF!*1.12+#REF!*1.12</f>
        <v>#REF!</v>
      </c>
      <c r="L63" s="15" t="e">
        <f>#REF!*1.12+#REF!*1.12</f>
        <v>#REF!</v>
      </c>
      <c r="M63" s="15" t="e">
        <f>#REF!*1.12+#REF!*1.12</f>
        <v>#REF!</v>
      </c>
      <c r="N63" s="15" t="e">
        <f>#REF!*1.12+#REF!*1.12</f>
        <v>#REF!</v>
      </c>
      <c r="O63" s="15" t="e">
        <f>#REF!*1.12+#REF!*1.12</f>
        <v>#REF!</v>
      </c>
      <c r="P63" s="15" t="e">
        <f>#REF!*1.12+#REF!*1.12</f>
        <v>#REF!</v>
      </c>
      <c r="Q63" s="15" t="e">
        <f>#REF!*1.12+#REF!*1.12</f>
        <v>#REF!</v>
      </c>
      <c r="R63" s="15" t="e">
        <f>#REF!*1.12+#REF!*1.12</f>
        <v>#REF!</v>
      </c>
      <c r="S63" s="15" t="e">
        <f>#REF!*1.12+#REF!*1.12</f>
        <v>#REF!</v>
      </c>
      <c r="T63" s="15" t="e">
        <f>#REF!*1.12+#REF!*1.12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.75">
      <c r="A64" s="36" t="s">
        <v>18</v>
      </c>
      <c r="B64" s="15" t="s">
        <v>237</v>
      </c>
      <c r="C64" s="19" t="s">
        <v>124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.75">
      <c r="A65" s="108"/>
      <c r="B65" s="84" t="s">
        <v>210</v>
      </c>
      <c r="C65" s="109" t="s">
        <v>124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.75">
      <c r="A66" s="108"/>
      <c r="B66" s="84" t="s">
        <v>208</v>
      </c>
      <c r="C66" s="109" t="s">
        <v>124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.75">
      <c r="A67" s="108"/>
      <c r="B67" s="84" t="s">
        <v>54</v>
      </c>
      <c r="C67" s="109" t="s">
        <v>124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.75">
      <c r="A68" s="108"/>
      <c r="B68" s="84" t="s">
        <v>262</v>
      </c>
      <c r="C68" s="109" t="s">
        <v>124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.75">
      <c r="A69" s="108"/>
      <c r="B69" s="84" t="s">
        <v>211</v>
      </c>
      <c r="C69" s="109" t="s">
        <v>124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.75">
      <c r="A70" s="108"/>
      <c r="B70" s="84" t="s">
        <v>53</v>
      </c>
      <c r="C70" s="109" t="s">
        <v>124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.75">
      <c r="A71" s="108"/>
      <c r="B71" s="84" t="s">
        <v>209</v>
      </c>
      <c r="C71" s="109" t="s">
        <v>124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.75">
      <c r="A72" s="36" t="s">
        <v>19</v>
      </c>
      <c r="B72" s="15" t="s">
        <v>238</v>
      </c>
      <c r="C72" s="19" t="s">
        <v>124</v>
      </c>
      <c r="D72" s="19"/>
      <c r="E72" s="19"/>
      <c r="F72" s="13"/>
      <c r="G72" s="15"/>
      <c r="H72" s="15">
        <v>2673.574</v>
      </c>
      <c r="I72" s="15" t="e">
        <f>#REF!*1.12</f>
        <v>#REF!</v>
      </c>
      <c r="J72" s="15" t="e">
        <f>#REF!*1.12</f>
        <v>#REF!</v>
      </c>
      <c r="K72" s="15" t="e">
        <f>#REF!*1.12</f>
        <v>#REF!</v>
      </c>
      <c r="L72" s="15" t="e">
        <f>#REF!*1.12</f>
        <v>#REF!</v>
      </c>
      <c r="M72" s="15" t="e">
        <f>#REF!*1.12</f>
        <v>#REF!</v>
      </c>
      <c r="N72" s="15" t="e">
        <f>#REF!*1.12</f>
        <v>#REF!</v>
      </c>
      <c r="O72" s="15" t="e">
        <f>#REF!*1.12</f>
        <v>#REF!</v>
      </c>
      <c r="P72" s="15" t="e">
        <f>#REF!*1.12</f>
        <v>#REF!</v>
      </c>
      <c r="Q72" s="15" t="e">
        <f>#REF!*1.12</f>
        <v>#REF!</v>
      </c>
      <c r="R72" s="15" t="e">
        <f>#REF!*1.12</f>
        <v>#REF!</v>
      </c>
      <c r="S72" s="15" t="e">
        <f>#REF!*1.12</f>
        <v>#REF!</v>
      </c>
      <c r="T72" s="15" t="e">
        <f>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.75">
      <c r="A73" s="36" t="s">
        <v>20</v>
      </c>
      <c r="B73" s="15" t="s">
        <v>239</v>
      </c>
      <c r="C73" s="19" t="s">
        <v>124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.75">
      <c r="A74" s="36" t="s">
        <v>21</v>
      </c>
      <c r="B74" s="15" t="s">
        <v>240</v>
      </c>
      <c r="C74" s="19" t="s">
        <v>124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#REF!</f>
        <v>#REF!</v>
      </c>
      <c r="J74" s="15" t="e">
        <f>#REF!</f>
        <v>#REF!</v>
      </c>
      <c r="K74" s="15" t="e">
        <f>#REF!</f>
        <v>#REF!</v>
      </c>
      <c r="L74" s="15" t="e">
        <f>#REF!</f>
        <v>#REF!</v>
      </c>
      <c r="M74" s="15" t="e">
        <f>#REF!</f>
        <v>#REF!</v>
      </c>
      <c r="N74" s="15" t="e">
        <f>#REF!</f>
        <v>#REF!</v>
      </c>
      <c r="O74" s="15" t="e">
        <f>#REF!</f>
        <v>#REF!</v>
      </c>
      <c r="P74" s="15" t="e">
        <f>#REF!</f>
        <v>#REF!</v>
      </c>
      <c r="Q74" s="15" t="e">
        <f>#REF!</f>
        <v>#REF!</v>
      </c>
      <c r="R74" s="15" t="e">
        <f>#REF!</f>
        <v>#REF!</v>
      </c>
      <c r="S74" s="15" t="e">
        <f>#REF!</f>
        <v>#REF!</v>
      </c>
      <c r="T74" s="15" t="e">
        <f>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.75">
      <c r="A75" s="36" t="s">
        <v>22</v>
      </c>
      <c r="B75" s="15" t="s">
        <v>241</v>
      </c>
      <c r="C75" s="19" t="s">
        <v>124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#REF!*1.12</f>
        <v>#REF!</v>
      </c>
      <c r="K75" s="44" t="e">
        <f>#REF!*1.12</f>
        <v>#REF!</v>
      </c>
      <c r="L75" s="44" t="e">
        <f>#REF!*1.12</f>
        <v>#REF!</v>
      </c>
      <c r="M75" s="44" t="e">
        <f>#REF!*1.12</f>
        <v>#REF!</v>
      </c>
      <c r="N75" s="44" t="e">
        <f>#REF!*1.12</f>
        <v>#REF!</v>
      </c>
      <c r="O75" s="44" t="e">
        <f>#REF!*1.12</f>
        <v>#REF!</v>
      </c>
      <c r="P75" s="44" t="e">
        <f>#REF!*1.12</f>
        <v>#REF!</v>
      </c>
      <c r="Q75" s="44" t="e">
        <f>#REF!*1.12</f>
        <v>#REF!</v>
      </c>
      <c r="R75" s="44" t="e">
        <f>#REF!*1.12</f>
        <v>#REF!</v>
      </c>
      <c r="S75" s="44" t="e">
        <f>#REF!*1.12</f>
        <v>#REF!</v>
      </c>
      <c r="T75" s="44" t="e">
        <f>#REF!*1.12</f>
        <v>#REF!</v>
      </c>
      <c r="U75" s="13" t="e">
        <f>SUM(I75:T75)</f>
        <v>#REF!</v>
      </c>
      <c r="V75" s="15"/>
      <c r="W75" s="15">
        <v>63.75</v>
      </c>
    </row>
    <row r="76" spans="1:23" ht="15.75">
      <c r="A76" s="36" t="s">
        <v>23</v>
      </c>
      <c r="B76" s="57" t="s">
        <v>242</v>
      </c>
      <c r="C76" s="19" t="s">
        <v>124</v>
      </c>
      <c r="D76" s="19"/>
      <c r="E76" s="19"/>
      <c r="F76" s="13"/>
      <c r="G76" s="13"/>
      <c r="H76" s="13">
        <v>382.38</v>
      </c>
      <c r="I76" s="44" t="e">
        <f>#REF!*1.12+#REF!*1.12</f>
        <v>#REF!</v>
      </c>
      <c r="J76" s="44" t="e">
        <f>#REF!*1.12+#REF!*1.12</f>
        <v>#REF!</v>
      </c>
      <c r="K76" s="44" t="e">
        <f>#REF!*1.12+#REF!*1.12</f>
        <v>#REF!</v>
      </c>
      <c r="L76" s="44" t="e">
        <f>#REF!*1.12+#REF!*1.12</f>
        <v>#REF!</v>
      </c>
      <c r="M76" s="44" t="e">
        <f>#REF!*1.12+#REF!*1.12</f>
        <v>#REF!</v>
      </c>
      <c r="N76" s="44" t="e">
        <f>#REF!*1.12+#REF!*1.12</f>
        <v>#REF!</v>
      </c>
      <c r="O76" s="44" t="e">
        <f>#REF!*1.12+#REF!*1.12</f>
        <v>#REF!</v>
      </c>
      <c r="P76" s="44" t="e">
        <f>#REF!*1.12+#REF!*1.12</f>
        <v>#REF!</v>
      </c>
      <c r="Q76" s="44" t="e">
        <f>#REF!*1.12+#REF!*1.12</f>
        <v>#REF!</v>
      </c>
      <c r="R76" s="44" t="e">
        <f>#REF!*1.12+#REF!*1.12</f>
        <v>#REF!</v>
      </c>
      <c r="S76" s="44" t="e">
        <f>#REF!*1.12+#REF!*1.12</f>
        <v>#REF!</v>
      </c>
      <c r="T76" s="44" t="e">
        <f>#REF!*1.12+#REF!*1.12</f>
        <v>#REF!</v>
      </c>
      <c r="U76" s="13" t="e">
        <f>SUM(I76:T76)</f>
        <v>#REF!</v>
      </c>
      <c r="V76" s="15"/>
      <c r="W76" s="15"/>
    </row>
    <row r="77" spans="1:23" ht="15.75">
      <c r="A77" s="36" t="s">
        <v>24</v>
      </c>
      <c r="B77" s="1" t="s">
        <v>212</v>
      </c>
      <c r="C77" s="19" t="s">
        <v>124</v>
      </c>
      <c r="D77" s="19"/>
      <c r="E77" s="19"/>
      <c r="F77" s="12"/>
      <c r="G77" s="12"/>
      <c r="H77" s="12">
        <v>298.9952</v>
      </c>
      <c r="I77" s="44" t="e">
        <f>#REF!*1.12</f>
        <v>#REF!</v>
      </c>
      <c r="J77" s="44" t="e">
        <f>#REF!*1.12</f>
        <v>#REF!</v>
      </c>
      <c r="K77" s="44" t="e">
        <f>#REF!*1.12</f>
        <v>#REF!</v>
      </c>
      <c r="L77" s="44" t="e">
        <f>#REF!*1.12</f>
        <v>#REF!</v>
      </c>
      <c r="M77" s="44" t="e">
        <f>#REF!*1.12</f>
        <v>#REF!</v>
      </c>
      <c r="N77" s="44" t="e">
        <f>#REF!*1.12</f>
        <v>#REF!</v>
      </c>
      <c r="O77" s="44" t="e">
        <f>#REF!*1.12</f>
        <v>#REF!</v>
      </c>
      <c r="P77" s="44" t="e">
        <f>#REF!*1.12</f>
        <v>#REF!</v>
      </c>
      <c r="Q77" s="44" t="e">
        <f>#REF!*1.12</f>
        <v>#REF!</v>
      </c>
      <c r="R77" s="44" t="e">
        <f>#REF!*1.12</f>
        <v>#REF!</v>
      </c>
      <c r="S77" s="44" t="e">
        <f>#REF!*1.12</f>
        <v>#REF!</v>
      </c>
      <c r="T77" s="44" t="e">
        <f>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.75">
      <c r="A78" s="36" t="s">
        <v>25</v>
      </c>
      <c r="B78" s="1" t="s">
        <v>213</v>
      </c>
      <c r="C78" s="19" t="s">
        <v>124</v>
      </c>
      <c r="D78" s="19"/>
      <c r="E78" s="19"/>
      <c r="F78" s="12"/>
      <c r="G78" s="12"/>
      <c r="H78" s="12">
        <v>268.8552</v>
      </c>
      <c r="I78" s="44">
        <v>20</v>
      </c>
      <c r="J78" s="44" t="e">
        <f>#REF!</f>
        <v>#REF!</v>
      </c>
      <c r="K78" s="44" t="e">
        <f>#REF!</f>
        <v>#REF!</v>
      </c>
      <c r="L78" s="44" t="e">
        <f>#REF!</f>
        <v>#REF!</v>
      </c>
      <c r="M78" s="44" t="e">
        <f>#REF!</f>
        <v>#REF!</v>
      </c>
      <c r="N78" s="44" t="e">
        <f>#REF!</f>
        <v>#REF!</v>
      </c>
      <c r="O78" s="44" t="e">
        <f>#REF!</f>
        <v>#REF!</v>
      </c>
      <c r="P78" s="44">
        <f>21.458+19.206*1.12</f>
        <v>42.968720000000005</v>
      </c>
      <c r="Q78" s="44" t="e">
        <f>#REF!</f>
        <v>#REF!</v>
      </c>
      <c r="R78" s="44" t="e">
        <f>#REF!</f>
        <v>#REF!</v>
      </c>
      <c r="S78" s="44" t="e">
        <f>#REF!</f>
        <v>#REF!</v>
      </c>
      <c r="T78" s="44" t="e">
        <f>#REF!</f>
        <v>#REF!</v>
      </c>
      <c r="U78" s="13" t="e">
        <f t="shared" si="22"/>
        <v>#REF!</v>
      </c>
      <c r="V78" s="15"/>
      <c r="W78" s="15"/>
    </row>
    <row r="79" spans="1:23" ht="15.7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.75">
      <c r="A80" s="36" t="s">
        <v>26</v>
      </c>
      <c r="B80" s="1" t="s">
        <v>214</v>
      </c>
      <c r="C80" s="19" t="s">
        <v>124</v>
      </c>
      <c r="D80" s="19"/>
      <c r="E80" s="19"/>
      <c r="F80" s="8"/>
      <c r="G80" s="8"/>
      <c r="H80" s="8">
        <v>159.77800000000002</v>
      </c>
      <c r="I80" s="15" t="e">
        <f>#REF!</f>
        <v>#REF!</v>
      </c>
      <c r="J80" s="15" t="e">
        <f>#REF!</f>
        <v>#REF!</v>
      </c>
      <c r="K80" s="15" t="e">
        <f>#REF!</f>
        <v>#REF!</v>
      </c>
      <c r="L80" s="15" t="e">
        <f>#REF!</f>
        <v>#REF!</v>
      </c>
      <c r="M80" s="15" t="e">
        <f>#REF!</f>
        <v>#REF!</v>
      </c>
      <c r="N80" s="15" t="e">
        <f>#REF!</f>
        <v>#REF!</v>
      </c>
      <c r="O80" s="15" t="e">
        <f>#REF!</f>
        <v>#REF!</v>
      </c>
      <c r="P80" s="15" t="e">
        <f>#REF!</f>
        <v>#REF!</v>
      </c>
      <c r="Q80" s="15" t="e">
        <f>#REF!</f>
        <v>#REF!</v>
      </c>
      <c r="R80" s="15" t="e">
        <f>#REF!</f>
        <v>#REF!</v>
      </c>
      <c r="S80" s="15" t="e">
        <f>#REF!</f>
        <v>#REF!</v>
      </c>
      <c r="T80" s="15" t="e">
        <f>#REF!</f>
        <v>#REF!</v>
      </c>
      <c r="U80" s="13" t="e">
        <f t="shared" si="22"/>
        <v>#REF!</v>
      </c>
      <c r="V80" s="15"/>
      <c r="W80" s="15"/>
      <c r="X80" s="5"/>
    </row>
    <row r="81" spans="1:23" ht="15.75" hidden="1">
      <c r="A81" s="36" t="s">
        <v>28</v>
      </c>
      <c r="B81" s="1"/>
      <c r="C81" s="19" t="s">
        <v>124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1.5">
      <c r="A82" s="36" t="s">
        <v>27</v>
      </c>
      <c r="B82" s="1" t="s">
        <v>215</v>
      </c>
      <c r="C82" s="19" t="s">
        <v>124</v>
      </c>
      <c r="D82" s="19"/>
      <c r="E82" s="19"/>
      <c r="F82" s="13"/>
      <c r="G82" s="13"/>
      <c r="H82" s="13">
        <v>104.55200000000002</v>
      </c>
      <c r="I82" s="15" t="e">
        <f>#REF!*1.12</f>
        <v>#REF!</v>
      </c>
      <c r="J82" s="15" t="e">
        <f>#REF!*1.12</f>
        <v>#REF!</v>
      </c>
      <c r="K82" s="15" t="e">
        <f>#REF!*1.12</f>
        <v>#REF!</v>
      </c>
      <c r="L82" s="15" t="e">
        <f>#REF!*1.12</f>
        <v>#REF!</v>
      </c>
      <c r="M82" s="15" t="e">
        <f>#REF!*1.12</f>
        <v>#REF!</v>
      </c>
      <c r="N82" s="15" t="e">
        <f>#REF!*1.12</f>
        <v>#REF!</v>
      </c>
      <c r="O82" s="15" t="e">
        <f>#REF!*1.12</f>
        <v>#REF!</v>
      </c>
      <c r="P82" s="15" t="e">
        <f>#REF!*1.12</f>
        <v>#REF!</v>
      </c>
      <c r="Q82" s="15" t="e">
        <f>#REF!*1.12</f>
        <v>#REF!</v>
      </c>
      <c r="R82" s="15" t="e">
        <f>#REF!*1.12</f>
        <v>#REF!</v>
      </c>
      <c r="S82" s="15" t="e">
        <f>#REF!*1.12</f>
        <v>#REF!</v>
      </c>
      <c r="T82" s="15" t="e">
        <f>#REF!*1.12</f>
        <v>#REF!</v>
      </c>
      <c r="U82" s="13" t="e">
        <f t="shared" si="22"/>
        <v>#REF!</v>
      </c>
      <c r="V82" s="15"/>
      <c r="W82" s="15"/>
      <c r="X82" s="5"/>
    </row>
    <row r="83" spans="1:24" ht="15.7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.75">
      <c r="A84" s="36" t="s">
        <v>28</v>
      </c>
      <c r="B84" s="1" t="s">
        <v>180</v>
      </c>
      <c r="C84" s="19" t="s">
        <v>124</v>
      </c>
      <c r="D84" s="19"/>
      <c r="E84" s="19"/>
      <c r="F84" s="8"/>
      <c r="G84" s="8"/>
      <c r="H84" s="8">
        <v>223.07608000000005</v>
      </c>
      <c r="I84" s="15" t="e">
        <f>#REF!*1.12</f>
        <v>#REF!</v>
      </c>
      <c r="J84" s="15" t="e">
        <f>#REF!*1.12</f>
        <v>#REF!</v>
      </c>
      <c r="K84" s="15" t="e">
        <f>#REF!*1.12</f>
        <v>#REF!</v>
      </c>
      <c r="L84" s="15" t="e">
        <f>#REF!*1.12</f>
        <v>#REF!</v>
      </c>
      <c r="M84" s="15" t="e">
        <f>#REF!*1.12</f>
        <v>#REF!</v>
      </c>
      <c r="N84" s="15" t="e">
        <f>#REF!*1.12</f>
        <v>#REF!</v>
      </c>
      <c r="O84" s="15" t="e">
        <f>#REF!*1.12</f>
        <v>#REF!</v>
      </c>
      <c r="P84" s="15" t="e">
        <f>#REF!*1.12</f>
        <v>#REF!</v>
      </c>
      <c r="Q84" s="15" t="e">
        <f>#REF!*1.12</f>
        <v>#REF!</v>
      </c>
      <c r="R84" s="15" t="e">
        <f>#REF!*1.12</f>
        <v>#REF!</v>
      </c>
      <c r="S84" s="15" t="e">
        <f>#REF!*1.12</f>
        <v>#REF!</v>
      </c>
      <c r="T84" s="15" t="e">
        <f>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.75">
      <c r="A85" s="36" t="s">
        <v>29</v>
      </c>
      <c r="B85" s="1" t="s">
        <v>277</v>
      </c>
      <c r="C85" s="19" t="s">
        <v>124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#REF!*1.12</f>
        <v>#REF!</v>
      </c>
      <c r="K85" s="15" t="e">
        <f>#REF!*1.12</f>
        <v>#REF!</v>
      </c>
      <c r="L85" s="15" t="e">
        <f>#REF!*1.12</f>
        <v>#REF!</v>
      </c>
      <c r="M85" s="15" t="e">
        <f>#REF!*1.12</f>
        <v>#REF!</v>
      </c>
      <c r="N85" s="15" t="e">
        <f>#REF!*1.12</f>
        <v>#REF!</v>
      </c>
      <c r="O85" s="15" t="e">
        <f>#REF!*1.12</f>
        <v>#REF!</v>
      </c>
      <c r="P85" s="15" t="e">
        <f>#REF!*1.12</f>
        <v>#REF!</v>
      </c>
      <c r="Q85" s="15" t="e">
        <f>#REF!*1.12</f>
        <v>#REF!</v>
      </c>
      <c r="R85" s="15" t="e">
        <f>#REF!*1.12</f>
        <v>#REF!</v>
      </c>
      <c r="S85" s="15" t="e">
        <f>#REF!*1.12</f>
        <v>#REF!</v>
      </c>
      <c r="T85" s="15" t="e">
        <f>#REF!*1.12</f>
        <v>#REF!</v>
      </c>
      <c r="U85" s="13" t="e">
        <f t="shared" si="23"/>
        <v>#REF!</v>
      </c>
      <c r="V85" s="15"/>
      <c r="W85" s="15"/>
      <c r="X85" s="5"/>
    </row>
    <row r="86" spans="1:24" ht="15.75">
      <c r="A86" s="36" t="s">
        <v>30</v>
      </c>
      <c r="B86" s="1" t="s">
        <v>150</v>
      </c>
      <c r="C86" s="19" t="s">
        <v>124</v>
      </c>
      <c r="D86" s="19"/>
      <c r="E86" s="19"/>
      <c r="F86" s="8"/>
      <c r="G86" s="13"/>
      <c r="H86" s="13">
        <v>210.71</v>
      </c>
      <c r="I86" s="15" t="e">
        <f>#REF!</f>
        <v>#REF!</v>
      </c>
      <c r="J86" s="15" t="e">
        <f>#REF!</f>
        <v>#REF!</v>
      </c>
      <c r="K86" s="15" t="e">
        <f>#REF!</f>
        <v>#REF!</v>
      </c>
      <c r="L86" s="15" t="e">
        <f>#REF!</f>
        <v>#REF!</v>
      </c>
      <c r="M86" s="15" t="e">
        <f>#REF!</f>
        <v>#REF!</v>
      </c>
      <c r="N86" s="15" t="e">
        <f>#REF!</f>
        <v>#REF!</v>
      </c>
      <c r="O86" s="15" t="e">
        <f>#REF!</f>
        <v>#REF!</v>
      </c>
      <c r="P86" s="15" t="e">
        <f>#REF!</f>
        <v>#REF!</v>
      </c>
      <c r="Q86" s="15" t="e">
        <f>#REF!</f>
        <v>#REF!</v>
      </c>
      <c r="R86" s="15" t="e">
        <f>#REF!</f>
        <v>#REF!</v>
      </c>
      <c r="S86" s="15" t="e">
        <f>#REF!</f>
        <v>#REF!</v>
      </c>
      <c r="T86" s="15" t="e">
        <f>#REF!</f>
        <v>#REF!</v>
      </c>
      <c r="U86" s="13" t="e">
        <f t="shared" si="23"/>
        <v>#REF!</v>
      </c>
      <c r="V86" s="15"/>
      <c r="W86" s="15"/>
      <c r="X86" s="5"/>
    </row>
    <row r="87" spans="1:23" ht="15.75">
      <c r="A87" s="36" t="s">
        <v>31</v>
      </c>
      <c r="B87" s="1" t="s">
        <v>278</v>
      </c>
      <c r="C87" s="19" t="s">
        <v>124</v>
      </c>
      <c r="D87" s="19"/>
      <c r="E87" s="19"/>
      <c r="F87" s="8"/>
      <c r="G87" s="8"/>
      <c r="H87" s="8">
        <v>2800</v>
      </c>
      <c r="I87" s="15" t="e">
        <f>#REF!*1.12</f>
        <v>#REF!</v>
      </c>
      <c r="J87" s="15" t="e">
        <f>#REF!*1.12</f>
        <v>#REF!</v>
      </c>
      <c r="K87" s="15" t="e">
        <f>#REF!*1.12</f>
        <v>#REF!</v>
      </c>
      <c r="L87" s="15" t="e">
        <f>#REF!*1.12</f>
        <v>#REF!</v>
      </c>
      <c r="M87" s="15" t="e">
        <f>#REF!*1.12</f>
        <v>#REF!</v>
      </c>
      <c r="N87" s="15" t="e">
        <f>#REF!*1.12</f>
        <v>#REF!</v>
      </c>
      <c r="O87" s="15" t="e">
        <f>#REF!*1.12</f>
        <v>#REF!</v>
      </c>
      <c r="P87" s="15" t="e">
        <f>#REF!*1.12</f>
        <v>#REF!</v>
      </c>
      <c r="Q87" s="15" t="e">
        <f>#REF!*1.12</f>
        <v>#REF!</v>
      </c>
      <c r="R87" s="15" t="e">
        <f>#REF!*1.12</f>
        <v>#REF!</v>
      </c>
      <c r="S87" s="15" t="e">
        <f>#REF!*1.12</f>
        <v>#REF!</v>
      </c>
      <c r="T87" s="15" t="e">
        <f>#REF!*1.12</f>
        <v>#REF!</v>
      </c>
      <c r="U87" s="13" t="e">
        <f t="shared" si="23"/>
        <v>#REF!</v>
      </c>
      <c r="V87" s="15"/>
      <c r="W87" s="15"/>
    </row>
    <row r="88" spans="1:23" ht="15.7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.75">
      <c r="A89" s="36" t="s">
        <v>32</v>
      </c>
      <c r="B89" s="1" t="s">
        <v>216</v>
      </c>
      <c r="C89" s="19" t="s">
        <v>124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#REF!*1.12</f>
        <v>#REF!</v>
      </c>
      <c r="K89" s="13" t="e">
        <f>#REF!*1.12</f>
        <v>#REF!</v>
      </c>
      <c r="L89" s="13" t="e">
        <f>#REF!*1.12</f>
        <v>#REF!</v>
      </c>
      <c r="M89" s="13" t="e">
        <f>#REF!*1.12</f>
        <v>#REF!</v>
      </c>
      <c r="N89" s="13" t="e">
        <f>#REF!*1.12</f>
        <v>#REF!</v>
      </c>
      <c r="O89" s="13" t="e">
        <f>#REF!*1.12</f>
        <v>#REF!</v>
      </c>
      <c r="P89" s="13" t="e">
        <f>#REF!*1.12</f>
        <v>#REF!</v>
      </c>
      <c r="Q89" s="13" t="e">
        <f>#REF!*1.12</f>
        <v>#REF!</v>
      </c>
      <c r="R89" s="13" t="e">
        <f>#REF!*1.12</f>
        <v>#REF!</v>
      </c>
      <c r="S89" s="13" t="e">
        <f>#REF!*1.12</f>
        <v>#REF!</v>
      </c>
      <c r="T89" s="13" t="e">
        <f>#REF!*1.12</f>
        <v>#REF!</v>
      </c>
      <c r="U89" s="13" t="e">
        <f t="shared" si="23"/>
        <v>#REF!</v>
      </c>
      <c r="V89" s="15"/>
      <c r="W89" s="15"/>
    </row>
    <row r="90" spans="1:23" ht="15.75">
      <c r="A90" s="36" t="s">
        <v>33</v>
      </c>
      <c r="B90" s="15" t="s">
        <v>220</v>
      </c>
      <c r="C90" s="19" t="s">
        <v>124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#REF!*1.12</f>
        <v>#REF!</v>
      </c>
      <c r="K90" s="13" t="e">
        <f>#REF!*1.12</f>
        <v>#REF!</v>
      </c>
      <c r="L90" s="13" t="e">
        <f>#REF!*1.12</f>
        <v>#REF!</v>
      </c>
      <c r="M90" s="13" t="e">
        <f>#REF!*1.12</f>
        <v>#REF!</v>
      </c>
      <c r="N90" s="13" t="e">
        <f>#REF!*1.12</f>
        <v>#REF!</v>
      </c>
      <c r="O90" s="13" t="e">
        <f>#REF!*1.12</f>
        <v>#REF!</v>
      </c>
      <c r="P90" s="13" t="e">
        <f>#REF!*1.12</f>
        <v>#REF!</v>
      </c>
      <c r="Q90" s="13" t="e">
        <f>#REF!*1.12</f>
        <v>#REF!</v>
      </c>
      <c r="R90" s="13" t="e">
        <f>#REF!*1.12</f>
        <v>#REF!</v>
      </c>
      <c r="S90" s="13" t="e">
        <f>#REF!*1.12</f>
        <v>#REF!</v>
      </c>
      <c r="T90" s="13" t="e">
        <f>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.75">
      <c r="A91" s="36" t="s">
        <v>34</v>
      </c>
      <c r="B91" s="15" t="s">
        <v>221</v>
      </c>
      <c r="C91" s="19" t="s">
        <v>124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#REF!*1.12</f>
        <v>#REF!</v>
      </c>
      <c r="K91" s="13" t="e">
        <f>#REF!*1.12</f>
        <v>#REF!</v>
      </c>
      <c r="L91" s="13" t="e">
        <f>#REF!*1.12</f>
        <v>#REF!</v>
      </c>
      <c r="M91" s="13" t="e">
        <f>#REF!*1.12</f>
        <v>#REF!</v>
      </c>
      <c r="N91" s="13" t="e">
        <f>#REF!*1.12</f>
        <v>#REF!</v>
      </c>
      <c r="O91" s="13" t="e">
        <f>#REF!*1.12</f>
        <v>#REF!</v>
      </c>
      <c r="P91" s="13" t="e">
        <f>#REF!*1.12</f>
        <v>#REF!</v>
      </c>
      <c r="Q91" s="13" t="e">
        <f>#REF!*1.12</f>
        <v>#REF!</v>
      </c>
      <c r="R91" s="13" t="e">
        <f>#REF!*1.12</f>
        <v>#REF!</v>
      </c>
      <c r="S91" s="13" t="e">
        <f>#REF!*1.12</f>
        <v>#REF!</v>
      </c>
      <c r="T91" s="13" t="e">
        <f>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.75">
      <c r="A92" s="36" t="s">
        <v>35</v>
      </c>
      <c r="B92" s="15" t="s">
        <v>274</v>
      </c>
      <c r="C92" s="19"/>
      <c r="D92" s="22"/>
      <c r="E92" s="22"/>
      <c r="F92" s="23"/>
      <c r="G92" s="13"/>
      <c r="H92" s="13">
        <v>346.05312000000004</v>
      </c>
      <c r="I92" s="13" t="e">
        <f>#REF!*1.12</f>
        <v>#REF!</v>
      </c>
      <c r="J92" s="13" t="e">
        <f>#REF!*1.12</f>
        <v>#REF!</v>
      </c>
      <c r="K92" s="13" t="e">
        <f>#REF!*1.12</f>
        <v>#REF!</v>
      </c>
      <c r="L92" s="13" t="e">
        <f>#REF!*1.12</f>
        <v>#REF!</v>
      </c>
      <c r="M92" s="13" t="e">
        <f>#REF!*1.12</f>
        <v>#REF!</v>
      </c>
      <c r="N92" s="13" t="e">
        <f>#REF!*1.12</f>
        <v>#REF!</v>
      </c>
      <c r="O92" s="13" t="e">
        <f>#REF!*1.12</f>
        <v>#REF!</v>
      </c>
      <c r="P92" s="13" t="e">
        <f>#REF!*1.12</f>
        <v>#REF!</v>
      </c>
      <c r="Q92" s="13" t="e">
        <f>#REF!*1.12</f>
        <v>#REF!</v>
      </c>
      <c r="R92" s="13" t="e">
        <f>#REF!*1.12</f>
        <v>#REF!</v>
      </c>
      <c r="S92" s="13" t="e">
        <f>#REF!*1.12</f>
        <v>#REF!</v>
      </c>
      <c r="T92" s="13" t="e">
        <f>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.75">
      <c r="A93" s="36" t="s">
        <v>36</v>
      </c>
      <c r="B93" s="15" t="s">
        <v>225</v>
      </c>
      <c r="C93" s="19" t="s">
        <v>124</v>
      </c>
      <c r="D93" s="19"/>
      <c r="E93" s="19"/>
      <c r="F93" s="8"/>
      <c r="G93" s="13"/>
      <c r="H93" s="13">
        <v>3896</v>
      </c>
      <c r="I93" s="15" t="e">
        <f>#REF!</f>
        <v>#REF!</v>
      </c>
      <c r="J93" s="15" t="e">
        <f>#REF!</f>
        <v>#REF!</v>
      </c>
      <c r="K93" s="15" t="e">
        <f>#REF!</f>
        <v>#REF!</v>
      </c>
      <c r="L93" s="15" t="e">
        <f>#REF!</f>
        <v>#REF!</v>
      </c>
      <c r="M93" s="15" t="e">
        <f>#REF!</f>
        <v>#REF!</v>
      </c>
      <c r="N93" s="15" t="e">
        <f>#REF!</f>
        <v>#REF!</v>
      </c>
      <c r="O93" s="15" t="e">
        <f>#REF!</f>
        <v>#REF!</v>
      </c>
      <c r="P93" s="15" t="e">
        <f>#REF!</f>
        <v>#REF!</v>
      </c>
      <c r="Q93" s="15" t="e">
        <f>#REF!</f>
        <v>#REF!</v>
      </c>
      <c r="R93" s="15" t="e">
        <f>#REF!</f>
        <v>#REF!</v>
      </c>
      <c r="S93" s="15" t="e">
        <f>#REF!</f>
        <v>#REF!</v>
      </c>
      <c r="T93" s="15" t="e">
        <f>#REF!</f>
        <v>#REF!</v>
      </c>
      <c r="U93" s="13" t="e">
        <f t="shared" si="24"/>
        <v>#REF!</v>
      </c>
      <c r="V93" s="15"/>
      <c r="W93" s="15"/>
      <c r="X93" s="5"/>
    </row>
    <row r="94" spans="1:24" ht="31.5">
      <c r="A94" s="36" t="s">
        <v>37</v>
      </c>
      <c r="B94" s="57" t="s">
        <v>151</v>
      </c>
      <c r="C94" s="19" t="s">
        <v>124</v>
      </c>
      <c r="D94" s="45"/>
      <c r="E94" s="19"/>
      <c r="F94" s="8"/>
      <c r="G94" s="13"/>
      <c r="H94" s="13">
        <v>2585.23</v>
      </c>
      <c r="I94" s="15" t="e">
        <f>#REF!+G94</f>
        <v>#REF!</v>
      </c>
      <c r="J94" s="15" t="e">
        <f>#REF!</f>
        <v>#REF!</v>
      </c>
      <c r="K94" s="15" t="e">
        <f>#REF!</f>
        <v>#REF!</v>
      </c>
      <c r="L94" s="15" t="e">
        <f>#REF!</f>
        <v>#REF!</v>
      </c>
      <c r="M94" s="15" t="e">
        <f>#REF!</f>
        <v>#REF!</v>
      </c>
      <c r="N94" s="15" t="e">
        <f>#REF!</f>
        <v>#REF!</v>
      </c>
      <c r="O94" s="15" t="e">
        <f>#REF!</f>
        <v>#REF!</v>
      </c>
      <c r="P94" s="15" t="e">
        <f>#REF!</f>
        <v>#REF!</v>
      </c>
      <c r="Q94" s="15" t="e">
        <f>#REF!</f>
        <v>#REF!</v>
      </c>
      <c r="R94" s="15" t="e">
        <f>#REF!</f>
        <v>#REF!</v>
      </c>
      <c r="S94" s="15" t="e">
        <f>#REF!</f>
        <v>#REF!</v>
      </c>
      <c r="T94" s="15" t="e">
        <f>#REF!</f>
        <v>#REF!</v>
      </c>
      <c r="U94" s="13" t="e">
        <f t="shared" si="24"/>
        <v>#REF!</v>
      </c>
      <c r="V94" s="15"/>
      <c r="W94" s="15"/>
      <c r="X94" s="5"/>
    </row>
    <row r="95" spans="1:24" ht="15.75">
      <c r="A95" s="36" t="s">
        <v>38</v>
      </c>
      <c r="B95" s="57" t="s">
        <v>243</v>
      </c>
      <c r="C95" s="19" t="s">
        <v>124</v>
      </c>
      <c r="D95" s="45"/>
      <c r="E95" s="19"/>
      <c r="F95" s="13"/>
      <c r="G95" s="13">
        <f>12.55</f>
        <v>12.55</v>
      </c>
      <c r="H95" s="13">
        <v>336</v>
      </c>
      <c r="I95" s="15" t="e">
        <f>#REF!*1.12</f>
        <v>#REF!</v>
      </c>
      <c r="J95" s="15" t="e">
        <f>#REF!*1.12</f>
        <v>#REF!</v>
      </c>
      <c r="K95" s="15" t="e">
        <f>#REF!*1.12</f>
        <v>#REF!</v>
      </c>
      <c r="L95" s="15" t="e">
        <f>#REF!*1.12</f>
        <v>#REF!</v>
      </c>
      <c r="M95" s="15" t="e">
        <f>#REF!*1.12</f>
        <v>#REF!</v>
      </c>
      <c r="N95" s="15" t="e">
        <f>#REF!*1.12</f>
        <v>#REF!</v>
      </c>
      <c r="O95" s="15" t="e">
        <f>#REF!*1.12</f>
        <v>#REF!</v>
      </c>
      <c r="P95" s="15" t="e">
        <f>#REF!*1.12</f>
        <v>#REF!</v>
      </c>
      <c r="Q95" s="15" t="e">
        <f>#REF!*1.12</f>
        <v>#REF!</v>
      </c>
      <c r="R95" s="15" t="e">
        <f>#REF!*1.12</f>
        <v>#REF!</v>
      </c>
      <c r="S95" s="15" t="e">
        <f>#REF!*1.12</f>
        <v>#REF!</v>
      </c>
      <c r="T95" s="15" t="e">
        <f>#REF!*1.12</f>
        <v>#REF!</v>
      </c>
      <c r="U95" s="13" t="e">
        <f t="shared" si="24"/>
        <v>#REF!</v>
      </c>
      <c r="V95" s="15"/>
      <c r="W95" s="15"/>
      <c r="X95" s="5"/>
    </row>
    <row r="96" spans="1:24" ht="15.7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.75">
      <c r="A97" s="36" t="s">
        <v>39</v>
      </c>
      <c r="B97" s="15" t="s">
        <v>244</v>
      </c>
      <c r="C97" s="19" t="s">
        <v>124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#REF!*1.12</f>
        <v>#REF!</v>
      </c>
      <c r="K97" s="15" t="e">
        <f>#REF!*1.12</f>
        <v>#REF!</v>
      </c>
      <c r="L97" s="15" t="e">
        <f>#REF!*1.12</f>
        <v>#REF!</v>
      </c>
      <c r="M97" s="15" t="e">
        <f>#REF!*1.12</f>
        <v>#REF!</v>
      </c>
      <c r="N97" s="15" t="e">
        <f>#REF!*1.12</f>
        <v>#REF!</v>
      </c>
      <c r="O97" s="15" t="e">
        <f>#REF!*1.12</f>
        <v>#REF!</v>
      </c>
      <c r="P97" s="15" t="e">
        <f>#REF!*1.12</f>
        <v>#REF!</v>
      </c>
      <c r="Q97" s="15" t="e">
        <f>#REF!*1.12</f>
        <v>#REF!</v>
      </c>
      <c r="R97" s="15" t="e">
        <f>#REF!*1.12</f>
        <v>#REF!</v>
      </c>
      <c r="S97" s="15" t="e">
        <f>#REF!*1.12</f>
        <v>#REF!</v>
      </c>
      <c r="T97" s="15" t="e">
        <f>#REF!*1.12</f>
        <v>#REF!</v>
      </c>
      <c r="U97" s="13" t="e">
        <f t="shared" si="24"/>
        <v>#REF!</v>
      </c>
      <c r="V97" s="15"/>
      <c r="W97" s="15">
        <v>106.24</v>
      </c>
    </row>
    <row r="98" spans="1:24" ht="15.75">
      <c r="A98" s="36" t="s">
        <v>119</v>
      </c>
      <c r="B98" s="15" t="s">
        <v>245</v>
      </c>
      <c r="C98" s="19" t="s">
        <v>124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#REF!</f>
        <v>#REF!</v>
      </c>
      <c r="K98" s="15" t="e">
        <f>#REF!</f>
        <v>#REF!</v>
      </c>
      <c r="L98" s="15" t="e">
        <f>#REF!</f>
        <v>#REF!</v>
      </c>
      <c r="M98" s="15" t="e">
        <f>#REF!</f>
        <v>#REF!</v>
      </c>
      <c r="N98" s="15" t="e">
        <f>#REF!</f>
        <v>#REF!</v>
      </c>
      <c r="O98" s="15" t="e">
        <f>#REF!</f>
        <v>#REF!</v>
      </c>
      <c r="P98" s="15" t="e">
        <f>#REF!</f>
        <v>#REF!</v>
      </c>
      <c r="Q98" s="15" t="e">
        <f>#REF!</f>
        <v>#REF!</v>
      </c>
      <c r="R98" s="15" t="e">
        <f>#REF!</f>
        <v>#REF!</v>
      </c>
      <c r="S98" s="15" t="e">
        <f>#REF!</f>
        <v>#REF!</v>
      </c>
      <c r="T98" s="15" t="e">
        <f>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.75">
      <c r="A99" s="36" t="s">
        <v>40</v>
      </c>
      <c r="B99" s="15" t="s">
        <v>246</v>
      </c>
      <c r="C99" s="19" t="s">
        <v>124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.75">
      <c r="A100" s="46" t="s">
        <v>41</v>
      </c>
      <c r="B100" s="15" t="s">
        <v>276</v>
      </c>
      <c r="C100" s="19" t="s">
        <v>124</v>
      </c>
      <c r="D100" s="45"/>
      <c r="E100" s="19"/>
      <c r="F100" s="13"/>
      <c r="G100" s="13">
        <v>31.365</v>
      </c>
      <c r="H100" s="13">
        <v>245.5</v>
      </c>
      <c r="I100" s="15" t="e">
        <f>#REF!</f>
        <v>#REF!</v>
      </c>
      <c r="J100" s="15" t="e">
        <f>#REF!</f>
        <v>#REF!</v>
      </c>
      <c r="K100" s="15" t="e">
        <f>#REF!</f>
        <v>#REF!</v>
      </c>
      <c r="L100" s="15" t="e">
        <f>#REF!</f>
        <v>#REF!</v>
      </c>
      <c r="M100" s="15" t="e">
        <f>#REF!</f>
        <v>#REF!</v>
      </c>
      <c r="N100" s="15" t="e">
        <f>#REF!</f>
        <v>#REF!</v>
      </c>
      <c r="O100" s="15" t="e">
        <f>#REF!</f>
        <v>#REF!</v>
      </c>
      <c r="P100" s="15" t="e">
        <f>#REF!</f>
        <v>#REF!</v>
      </c>
      <c r="Q100" s="15" t="e">
        <f>#REF!</f>
        <v>#REF!</v>
      </c>
      <c r="R100" s="15" t="e">
        <f>#REF!</f>
        <v>#REF!</v>
      </c>
      <c r="S100" s="15" t="e">
        <f>#REF!</f>
        <v>#REF!</v>
      </c>
      <c r="T100" s="15" t="e">
        <f>#REF!</f>
        <v>#REF!</v>
      </c>
      <c r="U100" s="13" t="e">
        <f t="shared" si="24"/>
        <v>#REF!</v>
      </c>
      <c r="V100" s="15"/>
      <c r="W100" s="15"/>
      <c r="X100" s="5"/>
    </row>
    <row r="101" spans="1:23" ht="15.75">
      <c r="A101" s="46" t="s">
        <v>42</v>
      </c>
      <c r="B101" s="81" t="s">
        <v>251</v>
      </c>
      <c r="C101" s="19" t="s">
        <v>124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#REF!*1.12+G101</f>
        <v>#REF!</v>
      </c>
      <c r="K101" s="15" t="e">
        <f>#REF!*1.12</f>
        <v>#REF!</v>
      </c>
      <c r="L101" s="15" t="e">
        <f>#REF!*1.12</f>
        <v>#REF!</v>
      </c>
      <c r="M101" s="15" t="e">
        <f>#REF!*1.12</f>
        <v>#REF!</v>
      </c>
      <c r="N101" s="15" t="e">
        <f>#REF!*1.12</f>
        <v>#REF!</v>
      </c>
      <c r="O101" s="15" t="e">
        <f>#REF!*1.12</f>
        <v>#REF!</v>
      </c>
      <c r="P101" s="15" t="e">
        <f>#REF!*1.12</f>
        <v>#REF!</v>
      </c>
      <c r="Q101" s="15" t="e">
        <f>#REF!*1.12</f>
        <v>#REF!</v>
      </c>
      <c r="R101" s="15" t="e">
        <f>#REF!*1.12</f>
        <v>#REF!</v>
      </c>
      <c r="S101" s="15" t="e">
        <f>#REF!*1.12</f>
        <v>#REF!</v>
      </c>
      <c r="T101" s="15" t="e">
        <f>#REF!*1.12</f>
        <v>#REF!</v>
      </c>
      <c r="U101" s="13" t="e">
        <f t="shared" si="24"/>
        <v>#REF!</v>
      </c>
      <c r="V101" s="15"/>
      <c r="W101" s="15"/>
    </row>
    <row r="102" spans="1:23" ht="15.75">
      <c r="A102" s="46" t="s">
        <v>143</v>
      </c>
      <c r="B102" s="81" t="s">
        <v>249</v>
      </c>
      <c r="C102" s="19" t="s">
        <v>124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#REF!*1.12</f>
        <v>#REF!</v>
      </c>
      <c r="L102" s="15" t="e">
        <f>#REF!*1.12</f>
        <v>#REF!</v>
      </c>
      <c r="M102" s="15" t="e">
        <f>#REF!*1.12</f>
        <v>#REF!</v>
      </c>
      <c r="N102" s="15" t="e">
        <f>#REF!*1.12</f>
        <v>#REF!</v>
      </c>
      <c r="O102" s="15" t="e">
        <f>#REF!*1.12</f>
        <v>#REF!</v>
      </c>
      <c r="P102" s="15" t="e">
        <f>#REF!*1.12</f>
        <v>#REF!</v>
      </c>
      <c r="Q102" s="15" t="e">
        <f>#REF!*1.12</f>
        <v>#REF!</v>
      </c>
      <c r="R102" s="15" t="e">
        <f>#REF!*1.12</f>
        <v>#REF!</v>
      </c>
      <c r="S102" s="15" t="e">
        <f>#REF!*1.12</f>
        <v>#REF!</v>
      </c>
      <c r="T102" s="15" t="e">
        <f>#REF!*1.12</f>
        <v>#REF!</v>
      </c>
      <c r="U102" s="13" t="e">
        <f t="shared" si="24"/>
        <v>#REF!</v>
      </c>
      <c r="V102" s="15"/>
      <c r="W102" s="15"/>
    </row>
    <row r="103" spans="1:23" ht="15.75">
      <c r="A103" s="46" t="s">
        <v>144</v>
      </c>
      <c r="B103" s="81" t="s">
        <v>185</v>
      </c>
      <c r="C103" s="19" t="s">
        <v>124</v>
      </c>
      <c r="D103" s="45"/>
      <c r="E103" s="19"/>
      <c r="F103" s="13"/>
      <c r="G103" s="13"/>
      <c r="H103" s="13">
        <v>8500</v>
      </c>
      <c r="I103" s="15" t="e">
        <f>#REF!*1.12</f>
        <v>#REF!</v>
      </c>
      <c r="J103" s="15" t="e">
        <f>#REF!*1.12</f>
        <v>#REF!</v>
      </c>
      <c r="K103" s="15" t="e">
        <f>#REF!*1.12</f>
        <v>#REF!</v>
      </c>
      <c r="L103" s="15" t="e">
        <f>#REF!*1.12</f>
        <v>#REF!</v>
      </c>
      <c r="M103" s="15" t="e">
        <f>#REF!*1.12</f>
        <v>#REF!</v>
      </c>
      <c r="N103" s="15" t="e">
        <f>#REF!*1.12</f>
        <v>#REF!</v>
      </c>
      <c r="O103" s="15" t="e">
        <f>#REF!*1.12</f>
        <v>#REF!</v>
      </c>
      <c r="P103" s="15" t="e">
        <f>#REF!*1.12</f>
        <v>#REF!</v>
      </c>
      <c r="Q103" s="15" t="e">
        <f>#REF!*1.12</f>
        <v>#REF!</v>
      </c>
      <c r="R103" s="15" t="e">
        <f>#REF!*1.12</f>
        <v>#REF!</v>
      </c>
      <c r="S103" s="15" t="e">
        <f>#REF!*1.12</f>
        <v>#REF!</v>
      </c>
      <c r="T103" s="15" t="e">
        <f>#REF!*1.12</f>
        <v>#REF!</v>
      </c>
      <c r="U103" s="13" t="e">
        <f t="shared" si="24"/>
        <v>#REF!</v>
      </c>
      <c r="V103" s="15"/>
      <c r="W103" s="15"/>
    </row>
    <row r="104" spans="1:23" ht="15.75">
      <c r="A104" s="46" t="s">
        <v>145</v>
      </c>
      <c r="B104" s="81" t="s">
        <v>49</v>
      </c>
      <c r="C104" s="19" t="s">
        <v>124</v>
      </c>
      <c r="D104" s="45"/>
      <c r="E104" s="19"/>
      <c r="F104" s="13"/>
      <c r="G104" s="13"/>
      <c r="H104" s="13">
        <v>258.2944</v>
      </c>
      <c r="I104" s="15" t="e">
        <f>#REF!*1.12</f>
        <v>#REF!</v>
      </c>
      <c r="J104" s="15" t="e">
        <f>#REF!*1.12</f>
        <v>#REF!</v>
      </c>
      <c r="K104" s="15" t="e">
        <f>#REF!*1.12</f>
        <v>#REF!</v>
      </c>
      <c r="L104" s="15" t="e">
        <f>#REF!*1.12</f>
        <v>#REF!</v>
      </c>
      <c r="M104" s="15" t="e">
        <f>#REF!*1.12</f>
        <v>#REF!</v>
      </c>
      <c r="N104" s="15" t="e">
        <f>#REF!*1.12</f>
        <v>#REF!</v>
      </c>
      <c r="O104" s="15" t="e">
        <f>#REF!*1.12</f>
        <v>#REF!</v>
      </c>
      <c r="P104" s="15" t="e">
        <f>#REF!*1.12</f>
        <v>#REF!</v>
      </c>
      <c r="Q104" s="15" t="e">
        <f>#REF!*1.12</f>
        <v>#REF!</v>
      </c>
      <c r="R104" s="15" t="e">
        <f>#REF!*1.12</f>
        <v>#REF!</v>
      </c>
      <c r="S104" s="15" t="e">
        <f>#REF!*1.12</f>
        <v>#REF!</v>
      </c>
      <c r="T104" s="15" t="e">
        <f>#REF!*1.12</f>
        <v>#REF!</v>
      </c>
      <c r="U104" s="13" t="e">
        <f t="shared" si="24"/>
        <v>#REF!</v>
      </c>
      <c r="V104" s="15"/>
      <c r="W104" s="15"/>
    </row>
    <row r="105" spans="1:23" ht="15.7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.75">
      <c r="A106" s="46" t="s">
        <v>135</v>
      </c>
      <c r="B106" s="81" t="s">
        <v>129</v>
      </c>
      <c r="C106" s="19" t="s">
        <v>124</v>
      </c>
      <c r="D106" s="45"/>
      <c r="E106" s="19"/>
      <c r="F106" s="13"/>
      <c r="G106" s="13"/>
      <c r="H106" s="13">
        <v>181.9888</v>
      </c>
      <c r="I106" s="15"/>
      <c r="J106" s="15" t="e">
        <f>#REF!*1.12</f>
        <v>#REF!</v>
      </c>
      <c r="K106" s="15" t="e">
        <f>#REF!*1.12</f>
        <v>#REF!</v>
      </c>
      <c r="L106" s="15" t="e">
        <f>#REF!*1.12</f>
        <v>#REF!</v>
      </c>
      <c r="M106" s="15" t="e">
        <f>#REF!*1.12</f>
        <v>#REF!</v>
      </c>
      <c r="N106" s="15" t="e">
        <f>#REF!*1.12</f>
        <v>#REF!</v>
      </c>
      <c r="O106" s="15" t="e">
        <f>#REF!*1.12</f>
        <v>#REF!</v>
      </c>
      <c r="P106" s="15" t="e">
        <f>#REF!*1.12</f>
        <v>#REF!</v>
      </c>
      <c r="Q106" s="15" t="e">
        <f>#REF!*1.12</f>
        <v>#REF!</v>
      </c>
      <c r="R106" s="15" t="e">
        <f>#REF!*1.12</f>
        <v>#REF!</v>
      </c>
      <c r="S106" s="15" t="e">
        <f>#REF!*1.12</f>
        <v>#REF!</v>
      </c>
      <c r="T106" s="15" t="e">
        <f>#REF!*1.12</f>
        <v>#REF!</v>
      </c>
      <c r="U106" s="13" t="e">
        <f t="shared" si="24"/>
        <v>#REF!</v>
      </c>
      <c r="V106" s="15"/>
      <c r="W106" s="15"/>
    </row>
    <row r="107" spans="1:23" ht="15.75">
      <c r="A107" s="36" t="s">
        <v>84</v>
      </c>
      <c r="B107" s="15" t="s">
        <v>275</v>
      </c>
      <c r="C107" s="19" t="s">
        <v>124</v>
      </c>
      <c r="D107" s="45"/>
      <c r="E107" s="19"/>
      <c r="F107" s="13"/>
      <c r="G107" s="13"/>
      <c r="H107" s="13">
        <v>50.4</v>
      </c>
      <c r="I107" s="15" t="e">
        <f>#REF!*1.12</f>
        <v>#REF!</v>
      </c>
      <c r="J107" s="15" t="e">
        <f>#REF!*1.12</f>
        <v>#REF!</v>
      </c>
      <c r="K107" s="15" t="e">
        <f>#REF!*1.12</f>
        <v>#REF!</v>
      </c>
      <c r="L107" s="15" t="e">
        <f>#REF!*1.12</f>
        <v>#REF!</v>
      </c>
      <c r="M107" s="15" t="e">
        <f>#REF!*1.12</f>
        <v>#REF!</v>
      </c>
      <c r="N107" s="15" t="e">
        <f>#REF!*1.12</f>
        <v>#REF!</v>
      </c>
      <c r="O107" s="15" t="e">
        <f>#REF!*1.12</f>
        <v>#REF!</v>
      </c>
      <c r="P107" s="15" t="e">
        <f>#REF!*1.12</f>
        <v>#REF!</v>
      </c>
      <c r="Q107" s="15" t="e">
        <f>#REF!*1.12</f>
        <v>#REF!</v>
      </c>
      <c r="R107" s="15" t="e">
        <f>#REF!*1.12</f>
        <v>#REF!</v>
      </c>
      <c r="S107" s="15" t="e">
        <f>#REF!*1.12</f>
        <v>#REF!</v>
      </c>
      <c r="T107" s="15" t="e">
        <f>#REF!*1.12</f>
        <v>#REF!</v>
      </c>
      <c r="U107" s="13" t="e">
        <f t="shared" si="24"/>
        <v>#REF!</v>
      </c>
      <c r="V107" s="15"/>
      <c r="W107" s="15"/>
    </row>
    <row r="108" spans="1:23" ht="15.75">
      <c r="A108" s="36" t="s">
        <v>136</v>
      </c>
      <c r="B108" s="15" t="s">
        <v>195</v>
      </c>
      <c r="C108" s="19" t="s">
        <v>124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.75">
      <c r="A109" s="36" t="s">
        <v>85</v>
      </c>
      <c r="B109" s="15" t="s">
        <v>50</v>
      </c>
      <c r="C109" s="19" t="s">
        <v>124</v>
      </c>
      <c r="D109" s="45"/>
      <c r="E109" s="19"/>
      <c r="F109" s="13"/>
      <c r="G109" s="13"/>
      <c r="H109" s="13">
        <v>1642.5</v>
      </c>
      <c r="I109" s="15" t="e">
        <f>#REF!*1.12</f>
        <v>#REF!</v>
      </c>
      <c r="J109" s="15" t="e">
        <f>#REF!*1.12</f>
        <v>#REF!</v>
      </c>
      <c r="K109" s="15" t="e">
        <f>#REF!*1.12</f>
        <v>#REF!</v>
      </c>
      <c r="L109" s="15" t="e">
        <f>#REF!*1.12</f>
        <v>#REF!</v>
      </c>
      <c r="M109" s="15" t="e">
        <f>#REF!*1.12</f>
        <v>#REF!</v>
      </c>
      <c r="N109" s="15" t="e">
        <f>#REF!*1.12</f>
        <v>#REF!</v>
      </c>
      <c r="O109" s="15" t="e">
        <f>#REF!*1.12</f>
        <v>#REF!</v>
      </c>
      <c r="P109" s="15" t="e">
        <f>#REF!*1.12</f>
        <v>#REF!</v>
      </c>
      <c r="Q109" s="15" t="e">
        <f>#REF!*1.12</f>
        <v>#REF!</v>
      </c>
      <c r="R109" s="15" t="e">
        <f>#REF!*1.12</f>
        <v>#REF!</v>
      </c>
      <c r="S109" s="15" t="e">
        <f>#REF!*1.12</f>
        <v>#REF!</v>
      </c>
      <c r="T109" s="15" t="e">
        <f>#REF!*1.12</f>
        <v>#REF!</v>
      </c>
      <c r="U109" s="13" t="e">
        <f t="shared" si="24"/>
        <v>#REF!</v>
      </c>
      <c r="V109" s="15"/>
      <c r="W109" s="15"/>
    </row>
    <row r="110" spans="1:23" s="34" customFormat="1" ht="15.75">
      <c r="A110" s="41" t="s">
        <v>11</v>
      </c>
      <c r="B110" s="59" t="s">
        <v>43</v>
      </c>
      <c r="C110" s="6" t="s">
        <v>124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.75">
      <c r="A111" s="64"/>
      <c r="B111" s="63" t="s">
        <v>190</v>
      </c>
      <c r="C111" s="65" t="s">
        <v>124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#REF!</f>
        <v>#REF!</v>
      </c>
      <c r="J111" s="60" t="e">
        <f>#REF!</f>
        <v>#REF!</v>
      </c>
      <c r="K111" s="60" t="e">
        <f>#REF!</f>
        <v>#REF!</v>
      </c>
      <c r="L111" s="60" t="e">
        <f>#REF!</f>
        <v>#REF!</v>
      </c>
      <c r="M111" s="60" t="e">
        <f>#REF!</f>
        <v>#REF!</v>
      </c>
      <c r="N111" s="60" t="e">
        <f>#REF!</f>
        <v>#REF!</v>
      </c>
      <c r="O111" s="60" t="e">
        <f>#REF!</f>
        <v>#REF!</v>
      </c>
      <c r="P111" s="60" t="e">
        <f>#REF!</f>
        <v>#REF!</v>
      </c>
      <c r="Q111" s="60" t="e">
        <f>#REF!</f>
        <v>#REF!</v>
      </c>
      <c r="R111" s="60" t="e">
        <f>#REF!</f>
        <v>#REF!</v>
      </c>
      <c r="S111" s="60" t="e">
        <f>#REF!</f>
        <v>#REF!</v>
      </c>
      <c r="T111" s="60" t="e">
        <f>#REF!</f>
        <v>#REF!</v>
      </c>
      <c r="U111" s="13" t="e">
        <f>SUM(I111:T111)</f>
        <v>#REF!</v>
      </c>
      <c r="V111" s="60"/>
      <c r="W111" s="60"/>
    </row>
    <row r="112" spans="1:23" s="68" customFormat="1" ht="15.75">
      <c r="A112" s="64"/>
      <c r="B112" s="63" t="s">
        <v>223</v>
      </c>
      <c r="C112" s="65" t="s">
        <v>124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#REF!</f>
        <v>#REF!</v>
      </c>
      <c r="L112" s="60" t="e">
        <f>#REF!</f>
        <v>#REF!</v>
      </c>
      <c r="M112" s="60" t="e">
        <f>#REF!</f>
        <v>#REF!</v>
      </c>
      <c r="N112" s="60" t="e">
        <f>#REF!</f>
        <v>#REF!</v>
      </c>
      <c r="O112" s="60" t="e">
        <f>#REF!</f>
        <v>#REF!</v>
      </c>
      <c r="P112" s="60" t="e">
        <f>#REF!</f>
        <v>#REF!</v>
      </c>
      <c r="Q112" s="60" t="e">
        <f>#REF!</f>
        <v>#REF!</v>
      </c>
      <c r="R112" s="60" t="e">
        <f>#REF!</f>
        <v>#REF!</v>
      </c>
      <c r="S112" s="60" t="e">
        <f>#REF!</f>
        <v>#REF!</v>
      </c>
      <c r="T112" s="60" t="e">
        <f>#REF!</f>
        <v>#REF!</v>
      </c>
      <c r="U112" s="13" t="e">
        <f>SUM(I112:T112)</f>
        <v>#REF!</v>
      </c>
      <c r="V112" s="60"/>
      <c r="W112" s="60" t="e">
        <f>#REF!+#REF!</f>
        <v>#REF!</v>
      </c>
    </row>
    <row r="113" spans="1:23" ht="15.75">
      <c r="A113" s="36"/>
      <c r="B113" s="63" t="s">
        <v>15</v>
      </c>
      <c r="C113" s="65" t="s">
        <v>124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.75">
      <c r="A114" s="41" t="s">
        <v>12</v>
      </c>
      <c r="B114" s="33" t="s">
        <v>227</v>
      </c>
      <c r="C114" s="6" t="s">
        <v>218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.75">
      <c r="A115" s="36"/>
      <c r="B115" s="16" t="s">
        <v>125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.75">
      <c r="A116" s="36" t="s">
        <v>183</v>
      </c>
      <c r="B116" s="48" t="s">
        <v>228</v>
      </c>
      <c r="C116" s="19" t="s">
        <v>218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5.5">
      <c r="A117" s="64" t="s">
        <v>192</v>
      </c>
      <c r="B117" s="63" t="s">
        <v>182</v>
      </c>
      <c r="C117" s="65" t="s">
        <v>124</v>
      </c>
      <c r="D117" s="66"/>
      <c r="E117" s="65"/>
      <c r="F117" s="111"/>
      <c r="G117" s="67">
        <v>701.487</v>
      </c>
      <c r="H117" s="67">
        <v>104337.10502</v>
      </c>
      <c r="I117" s="60" t="e">
        <f>#REF!</f>
        <v>#REF!</v>
      </c>
      <c r="J117" s="60" t="e">
        <f>#REF!</f>
        <v>#REF!</v>
      </c>
      <c r="K117" s="60" t="e">
        <f>#REF!</f>
        <v>#REF!</v>
      </c>
      <c r="L117" s="60" t="e">
        <f>#REF!</f>
        <v>#REF!</v>
      </c>
      <c r="M117" s="60" t="e">
        <f>#REF!</f>
        <v>#REF!</v>
      </c>
      <c r="N117" s="60" t="e">
        <f>#REF!</f>
        <v>#REF!</v>
      </c>
      <c r="O117" s="60" t="e">
        <f>#REF!</f>
        <v>#REF!</v>
      </c>
      <c r="P117" s="60" t="e">
        <f>#REF!</f>
        <v>#REF!</v>
      </c>
      <c r="Q117" s="60" t="e">
        <f>#REF!</f>
        <v>#REF!</v>
      </c>
      <c r="R117" s="60" t="e">
        <f>#REF!</f>
        <v>#REF!</v>
      </c>
      <c r="S117" s="60" t="e">
        <f>#REF!</f>
        <v>#REF!</v>
      </c>
      <c r="T117" s="60" t="e">
        <f>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.75">
      <c r="A118" s="64" t="s">
        <v>193</v>
      </c>
      <c r="B118" s="112" t="s">
        <v>189</v>
      </c>
      <c r="C118" s="65" t="s">
        <v>124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.75">
      <c r="A119" s="36" t="s">
        <v>184</v>
      </c>
      <c r="B119" s="48" t="s">
        <v>191</v>
      </c>
      <c r="C119" s="19" t="s">
        <v>218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.75">
      <c r="A120" s="64"/>
      <c r="B120" s="112" t="s">
        <v>125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.75">
      <c r="A121" s="64" t="s">
        <v>255</v>
      </c>
      <c r="B121" s="112" t="s">
        <v>113</v>
      </c>
      <c r="C121" s="65" t="s">
        <v>124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.75">
      <c r="A122" s="64" t="s">
        <v>256</v>
      </c>
      <c r="B122" s="112" t="s">
        <v>116</v>
      </c>
      <c r="C122" s="65" t="s">
        <v>124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.75">
      <c r="A123" s="64" t="s">
        <v>257</v>
      </c>
      <c r="B123" s="112" t="s">
        <v>117</v>
      </c>
      <c r="C123" s="65" t="s">
        <v>124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5.5">
      <c r="A124" s="64" t="s">
        <v>258</v>
      </c>
      <c r="B124" s="112" t="s">
        <v>173</v>
      </c>
      <c r="C124" s="65" t="s">
        <v>124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5.5">
      <c r="A125" s="64" t="s">
        <v>259</v>
      </c>
      <c r="B125" s="112" t="s">
        <v>75</v>
      </c>
      <c r="C125" s="65" t="s">
        <v>124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174</v>
      </c>
      <c r="C126" s="147" t="s">
        <v>124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.75">
      <c r="A127" s="64"/>
      <c r="B127" s="146" t="s">
        <v>175</v>
      </c>
      <c r="C127" s="147" t="s">
        <v>124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5.5">
      <c r="A128" s="64" t="s">
        <v>260</v>
      </c>
      <c r="B128" s="112" t="s">
        <v>76</v>
      </c>
      <c r="C128" s="65" t="s">
        <v>124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5.5">
      <c r="A129" s="64" t="s">
        <v>261</v>
      </c>
      <c r="B129" s="112" t="s">
        <v>80</v>
      </c>
      <c r="C129" s="65" t="s">
        <v>124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8.25">
      <c r="A130" s="64" t="s">
        <v>86</v>
      </c>
      <c r="B130" s="112" t="s">
        <v>252</v>
      </c>
      <c r="C130" s="65" t="s">
        <v>124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8.25">
      <c r="A131" s="64" t="s">
        <v>87</v>
      </c>
      <c r="B131" s="112" t="s">
        <v>253</v>
      </c>
      <c r="C131" s="65" t="s">
        <v>124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8.25">
      <c r="A132" s="64" t="s">
        <v>88</v>
      </c>
      <c r="B132" s="112" t="s">
        <v>196</v>
      </c>
      <c r="C132" s="65" t="s">
        <v>124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.75">
      <c r="A133" s="64" t="s">
        <v>89</v>
      </c>
      <c r="B133" s="112" t="s">
        <v>254</v>
      </c>
      <c r="C133" s="65" t="s">
        <v>124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.75">
      <c r="A134" s="64" t="s">
        <v>90</v>
      </c>
      <c r="B134" s="112" t="s">
        <v>161</v>
      </c>
      <c r="C134" s="65" t="s">
        <v>124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5.5">
      <c r="A135" s="64" t="s">
        <v>91</v>
      </c>
      <c r="B135" s="112" t="s">
        <v>162</v>
      </c>
      <c r="C135" s="65" t="s">
        <v>124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.75">
      <c r="A136" s="64" t="s">
        <v>92</v>
      </c>
      <c r="B136" s="112" t="s">
        <v>163</v>
      </c>
      <c r="C136" s="65" t="s">
        <v>124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5.5">
      <c r="A137" s="64" t="s">
        <v>93</v>
      </c>
      <c r="B137" s="112" t="s">
        <v>44</v>
      </c>
      <c r="C137" s="65" t="s">
        <v>124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.75">
      <c r="A138" s="64" t="s">
        <v>94</v>
      </c>
      <c r="B138" s="112" t="s">
        <v>45</v>
      </c>
      <c r="C138" s="65" t="s">
        <v>124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.75">
      <c r="A139" s="36" t="s">
        <v>155</v>
      </c>
      <c r="B139" s="48" t="s">
        <v>230</v>
      </c>
      <c r="C139" s="9" t="s">
        <v>124</v>
      </c>
      <c r="D139" s="45"/>
      <c r="E139" s="19"/>
      <c r="F139" s="8"/>
      <c r="G139" s="13"/>
      <c r="H139" s="13">
        <v>3546.2112</v>
      </c>
      <c r="I139" s="15" t="e">
        <f>#REF!*1.12</f>
        <v>#REF!</v>
      </c>
      <c r="J139" s="15" t="e">
        <f>#REF!*1.12</f>
        <v>#REF!</v>
      </c>
      <c r="K139" s="15" t="e">
        <f>#REF!*1.12</f>
        <v>#REF!</v>
      </c>
      <c r="L139" s="15" t="e">
        <f>#REF!*1.12</f>
        <v>#REF!</v>
      </c>
      <c r="M139" s="15" t="e">
        <f>#REF!*1.12</f>
        <v>#REF!</v>
      </c>
      <c r="N139" s="15" t="e">
        <f>#REF!*1.12</f>
        <v>#REF!</v>
      </c>
      <c r="O139" s="15" t="e">
        <f>#REF!*1.12</f>
        <v>#REF!</v>
      </c>
      <c r="P139" s="15" t="e">
        <f>#REF!*1.12</f>
        <v>#REF!</v>
      </c>
      <c r="Q139" s="15" t="e">
        <f>#REF!*1.12</f>
        <v>#REF!</v>
      </c>
      <c r="R139" s="15" t="e">
        <f>#REF!*1.12</f>
        <v>#REF!</v>
      </c>
      <c r="S139" s="15" t="e">
        <f>#REF!*1.12</f>
        <v>#REF!</v>
      </c>
      <c r="T139" s="15" t="e">
        <f>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.75">
      <c r="A140" s="36" t="s">
        <v>207</v>
      </c>
      <c r="B140" s="48" t="s">
        <v>208</v>
      </c>
      <c r="C140" s="9" t="s">
        <v>124</v>
      </c>
      <c r="D140" s="45"/>
      <c r="E140" s="19"/>
      <c r="F140" s="8"/>
      <c r="G140" s="13"/>
      <c r="H140" s="13">
        <v>43.68</v>
      </c>
      <c r="I140" s="15" t="e">
        <f>#REF!*1.12</f>
        <v>#REF!</v>
      </c>
      <c r="J140" s="15" t="e">
        <f>#REF!*1.12</f>
        <v>#REF!</v>
      </c>
      <c r="K140" s="15" t="e">
        <f>#REF!*1.12</f>
        <v>#REF!</v>
      </c>
      <c r="L140" s="15" t="e">
        <f>#REF!*1.12</f>
        <v>#REF!</v>
      </c>
      <c r="M140" s="15" t="e">
        <f>#REF!*1.12</f>
        <v>#REF!</v>
      </c>
      <c r="N140" s="15" t="e">
        <f>#REF!*1.12</f>
        <v>#REF!</v>
      </c>
      <c r="O140" s="15" t="e">
        <f>#REF!*1.12</f>
        <v>#REF!</v>
      </c>
      <c r="P140" s="15" t="e">
        <f>#REF!*1.12</f>
        <v>#REF!</v>
      </c>
      <c r="Q140" s="15" t="e">
        <f>#REF!*1.12</f>
        <v>#REF!</v>
      </c>
      <c r="R140" s="15" t="e">
        <f>#REF!*1.12</f>
        <v>#REF!</v>
      </c>
      <c r="S140" s="15" t="e">
        <f>#REF!*1.12</f>
        <v>#REF!</v>
      </c>
      <c r="T140" s="15" t="e">
        <f>#REF!*1.12</f>
        <v>#REF!</v>
      </c>
      <c r="U140" s="13" t="e">
        <f t="shared" si="32"/>
        <v>#REF!</v>
      </c>
      <c r="V140" s="15"/>
      <c r="W140" s="15"/>
    </row>
    <row r="141" spans="1:23" ht="15.75">
      <c r="A141" s="36" t="s">
        <v>217</v>
      </c>
      <c r="B141" s="70" t="s">
        <v>77</v>
      </c>
      <c r="C141" s="9" t="s">
        <v>124</v>
      </c>
      <c r="D141" s="45"/>
      <c r="E141" s="19"/>
      <c r="F141" s="13"/>
      <c r="G141" s="13"/>
      <c r="H141" s="13"/>
      <c r="I141" s="13" t="e">
        <f>#REF!*1.12</f>
        <v>#REF!</v>
      </c>
      <c r="J141" s="13" t="e">
        <f>#REF!*1.12</f>
        <v>#REF!</v>
      </c>
      <c r="K141" s="13" t="e">
        <f>#REF!*1.12</f>
        <v>#REF!</v>
      </c>
      <c r="L141" s="13" t="e">
        <f>#REF!*1.12</f>
        <v>#REF!</v>
      </c>
      <c r="M141" s="13" t="e">
        <f>#REF!*1.12</f>
        <v>#REF!</v>
      </c>
      <c r="N141" s="13" t="e">
        <f>#REF!*1.12</f>
        <v>#REF!</v>
      </c>
      <c r="O141" s="13" t="e">
        <f>#REF!*1.12</f>
        <v>#REF!</v>
      </c>
      <c r="P141" s="13" t="e">
        <f>#REF!*1.12</f>
        <v>#REF!</v>
      </c>
      <c r="Q141" s="13" t="e">
        <f>#REF!*1.12</f>
        <v>#REF!</v>
      </c>
      <c r="R141" s="13" t="e">
        <f>#REF!*1.12</f>
        <v>#REF!</v>
      </c>
      <c r="S141" s="13" t="e">
        <f>#REF!*1.12</f>
        <v>#REF!</v>
      </c>
      <c r="T141" s="13" t="e">
        <f>#REF!*1.12</f>
        <v>#REF!</v>
      </c>
      <c r="U141" s="13" t="e">
        <f t="shared" si="32"/>
        <v>#REF!</v>
      </c>
      <c r="V141" s="15"/>
      <c r="W141" s="15"/>
    </row>
    <row r="142" spans="1:23" ht="15.75">
      <c r="A142" s="36" t="s">
        <v>222</v>
      </c>
      <c r="B142" s="70" t="s">
        <v>82</v>
      </c>
      <c r="C142" s="9" t="s">
        <v>124</v>
      </c>
      <c r="D142" s="45"/>
      <c r="E142" s="19"/>
      <c r="F142" s="8"/>
      <c r="G142" s="13"/>
      <c r="H142" s="13"/>
      <c r="I142" s="13" t="e">
        <f>#REF!*1.12</f>
        <v>#REF!</v>
      </c>
      <c r="J142" s="13" t="e">
        <f>#REF!*1.12</f>
        <v>#REF!</v>
      </c>
      <c r="K142" s="13" t="e">
        <f>#REF!*1.12</f>
        <v>#REF!</v>
      </c>
      <c r="L142" s="13" t="e">
        <f>#REF!*1.12</f>
        <v>#REF!</v>
      </c>
      <c r="M142" s="13" t="e">
        <f>#REF!*1.12</f>
        <v>#REF!</v>
      </c>
      <c r="N142" s="13" t="e">
        <f>#REF!*1.12</f>
        <v>#REF!</v>
      </c>
      <c r="O142" s="13" t="e">
        <f>#REF!*1.12</f>
        <v>#REF!</v>
      </c>
      <c r="P142" s="13" t="e">
        <f>#REF!*1.12</f>
        <v>#REF!</v>
      </c>
      <c r="Q142" s="13" t="e">
        <f>#REF!*1.12</f>
        <v>#REF!</v>
      </c>
      <c r="R142" s="13" t="e">
        <f>#REF!*1.12</f>
        <v>#REF!</v>
      </c>
      <c r="S142" s="13" t="e">
        <f>#REF!*1.12</f>
        <v>#REF!</v>
      </c>
      <c r="T142" s="13" t="e">
        <f>#REF!*1.12</f>
        <v>#REF!</v>
      </c>
      <c r="U142" s="13" t="e">
        <f t="shared" si="32"/>
        <v>#REF!</v>
      </c>
      <c r="V142" s="15"/>
      <c r="W142" s="15"/>
    </row>
    <row r="143" spans="1:23" ht="31.5">
      <c r="A143" s="36" t="s">
        <v>224</v>
      </c>
      <c r="B143" s="70" t="s">
        <v>197</v>
      </c>
      <c r="C143" s="9" t="s">
        <v>124</v>
      </c>
      <c r="D143" s="45"/>
      <c r="E143" s="19"/>
      <c r="F143" s="8"/>
      <c r="G143" s="13"/>
      <c r="H143" s="13"/>
      <c r="I143" s="13" t="e">
        <f>#REF!*1.12</f>
        <v>#REF!</v>
      </c>
      <c r="J143" s="13" t="e">
        <f>#REF!*1.12</f>
        <v>#REF!</v>
      </c>
      <c r="K143" s="13" t="e">
        <f>#REF!*1.12</f>
        <v>#REF!</v>
      </c>
      <c r="L143" s="13" t="e">
        <f>#REF!*1.12</f>
        <v>#REF!</v>
      </c>
      <c r="M143" s="13" t="e">
        <f>#REF!*1.12</f>
        <v>#REF!</v>
      </c>
      <c r="N143" s="13" t="e">
        <f>#REF!*1.12</f>
        <v>#REF!</v>
      </c>
      <c r="O143" s="13" t="e">
        <f>#REF!*1.12</f>
        <v>#REF!</v>
      </c>
      <c r="P143" s="13" t="e">
        <f>#REF!*1.12</f>
        <v>#REF!</v>
      </c>
      <c r="Q143" s="13" t="e">
        <f>#REF!*1.12</f>
        <v>#REF!</v>
      </c>
      <c r="R143" s="13" t="e">
        <f>#REF!*1.12</f>
        <v>#REF!</v>
      </c>
      <c r="S143" s="13" t="e">
        <f>#REF!*1.12</f>
        <v>#REF!</v>
      </c>
      <c r="T143" s="13" t="e">
        <f>#REF!*1.12</f>
        <v>#REF!</v>
      </c>
      <c r="U143" s="13" t="e">
        <f>SUM(I143:T143)</f>
        <v>#REF!</v>
      </c>
      <c r="V143" s="15"/>
      <c r="W143" s="15"/>
    </row>
    <row r="144" spans="1:23" ht="15.75">
      <c r="A144" s="36" t="s">
        <v>226</v>
      </c>
      <c r="B144" s="70" t="s">
        <v>198</v>
      </c>
      <c r="C144" s="9" t="s">
        <v>124</v>
      </c>
      <c r="D144" s="45"/>
      <c r="E144" s="19"/>
      <c r="F144" s="8"/>
      <c r="G144" s="13"/>
      <c r="H144" s="13"/>
      <c r="I144" s="13" t="e">
        <f>#REF!*1.12</f>
        <v>#REF!</v>
      </c>
      <c r="J144" s="13" t="e">
        <f>#REF!*1.12</f>
        <v>#REF!</v>
      </c>
      <c r="K144" s="13" t="e">
        <f>#REF!*1.12</f>
        <v>#REF!</v>
      </c>
      <c r="L144" s="13" t="e">
        <f>#REF!*1.12</f>
        <v>#REF!</v>
      </c>
      <c r="M144" s="13" t="e">
        <f>#REF!*1.12</f>
        <v>#REF!</v>
      </c>
      <c r="N144" s="13" t="e">
        <f>#REF!*1.12</f>
        <v>#REF!</v>
      </c>
      <c r="O144" s="13" t="e">
        <f>#REF!*1.12</f>
        <v>#REF!</v>
      </c>
      <c r="P144" s="13" t="e">
        <f>#REF!*1.12</f>
        <v>#REF!</v>
      </c>
      <c r="Q144" s="13" t="e">
        <f>#REF!*1.12</f>
        <v>#REF!</v>
      </c>
      <c r="R144" s="13" t="e">
        <f>#REF!*1.12</f>
        <v>#REF!</v>
      </c>
      <c r="S144" s="13" t="e">
        <f>#REF!*1.12</f>
        <v>#REF!</v>
      </c>
      <c r="T144" s="13" t="e">
        <f>#REF!*1.12</f>
        <v>#REF!</v>
      </c>
      <c r="U144" s="13" t="e">
        <f>SUM(I144:T144)</f>
        <v>#REF!</v>
      </c>
      <c r="V144" s="15"/>
      <c r="W144" s="15"/>
    </row>
    <row r="145" spans="1:23" ht="15.75">
      <c r="A145" s="36" t="s">
        <v>120</v>
      </c>
      <c r="B145" s="70" t="s">
        <v>199</v>
      </c>
      <c r="C145" s="9" t="s">
        <v>124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#REF!*1.12</f>
        <v>#REF!</v>
      </c>
      <c r="L145" s="13" t="e">
        <f>#REF!*1.12</f>
        <v>#REF!</v>
      </c>
      <c r="M145" s="13" t="e">
        <f>#REF!*1.12</f>
        <v>#REF!</v>
      </c>
      <c r="N145" s="13" t="e">
        <f>#REF!*1.12</f>
        <v>#REF!</v>
      </c>
      <c r="O145" s="13" t="e">
        <f>#REF!*1.12</f>
        <v>#REF!</v>
      </c>
      <c r="P145" s="13" t="e">
        <f>#REF!*1.12</f>
        <v>#REF!</v>
      </c>
      <c r="Q145" s="13" t="e">
        <f>#REF!*1.12</f>
        <v>#REF!</v>
      </c>
      <c r="R145" s="13" t="e">
        <f>#REF!*1.12</f>
        <v>#REF!</v>
      </c>
      <c r="S145" s="13" t="e">
        <f>#REF!*1.12</f>
        <v>#REF!</v>
      </c>
      <c r="T145" s="13" t="e">
        <f>#REF!*1.12</f>
        <v>#REF!</v>
      </c>
      <c r="U145" s="13" t="e">
        <f>SUM(I145:T145)</f>
        <v>#REF!</v>
      </c>
      <c r="V145" s="15"/>
      <c r="W145" s="15"/>
    </row>
    <row r="146" spans="1:23" ht="15.75">
      <c r="A146" s="36" t="s">
        <v>121</v>
      </c>
      <c r="B146" s="70" t="s">
        <v>71</v>
      </c>
      <c r="C146" s="9" t="s">
        <v>124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.75">
      <c r="A147" s="36" t="s">
        <v>194</v>
      </c>
      <c r="B147" s="70" t="s">
        <v>83</v>
      </c>
      <c r="C147" s="9" t="s">
        <v>124</v>
      </c>
      <c r="D147" s="45"/>
      <c r="E147" s="19"/>
      <c r="F147" s="8"/>
      <c r="G147" s="13"/>
      <c r="H147" s="13">
        <v>11698.590400000001</v>
      </c>
      <c r="I147" s="15"/>
      <c r="J147" s="15" t="e">
        <f>#REF!*2</f>
        <v>#REF!</v>
      </c>
      <c r="K147" s="15" t="e">
        <f>#REF!</f>
        <v>#REF!</v>
      </c>
      <c r="L147" s="15" t="e">
        <f>#REF!</f>
        <v>#REF!</v>
      </c>
      <c r="M147" s="15" t="e">
        <f>#REF!</f>
        <v>#REF!</v>
      </c>
      <c r="N147" s="15" t="e">
        <f>#REF!</f>
        <v>#REF!</v>
      </c>
      <c r="O147" s="15" t="e">
        <f>#REF!</f>
        <v>#REF!</v>
      </c>
      <c r="P147" s="15" t="e">
        <f>#REF!</f>
        <v>#REF!</v>
      </c>
      <c r="Q147" s="15" t="e">
        <f>#REF!</f>
        <v>#REF!</v>
      </c>
      <c r="R147" s="15" t="e">
        <f>#REF!</f>
        <v>#REF!</v>
      </c>
      <c r="S147" s="15" t="e">
        <f>#REF!</f>
        <v>#REF!</v>
      </c>
      <c r="T147" s="15" t="e">
        <f>#REF!</f>
        <v>#REF!</v>
      </c>
      <c r="U147" s="13" t="e">
        <f t="shared" si="32"/>
        <v>#REF!</v>
      </c>
      <c r="V147" s="15"/>
      <c r="W147" s="15"/>
    </row>
    <row r="148" spans="1:23" ht="15.75">
      <c r="A148" s="36" t="s">
        <v>122</v>
      </c>
      <c r="B148" s="70" t="s">
        <v>186</v>
      </c>
      <c r="C148" s="9" t="s">
        <v>124</v>
      </c>
      <c r="D148" s="9" t="s">
        <v>124</v>
      </c>
      <c r="E148" s="9" t="s">
        <v>124</v>
      </c>
      <c r="F148" s="8"/>
      <c r="G148" s="13"/>
      <c r="H148" s="13">
        <v>800</v>
      </c>
      <c r="I148" s="15" t="e">
        <f>#REF!*1.12</f>
        <v>#REF!</v>
      </c>
      <c r="J148" s="15" t="e">
        <f>#REF!*1.12</f>
        <v>#REF!</v>
      </c>
      <c r="K148" s="15" t="e">
        <f>#REF!*1.12</f>
        <v>#REF!</v>
      </c>
      <c r="L148" s="15" t="e">
        <f>#REF!*1.12</f>
        <v>#REF!</v>
      </c>
      <c r="M148" s="15" t="e">
        <f>#REF!*1.12</f>
        <v>#REF!</v>
      </c>
      <c r="N148" s="15" t="e">
        <f>#REF!*1.12</f>
        <v>#REF!</v>
      </c>
      <c r="O148" s="15" t="e">
        <f>#REF!*1.12</f>
        <v>#REF!</v>
      </c>
      <c r="P148" s="15" t="e">
        <f>#REF!*1.12</f>
        <v>#REF!</v>
      </c>
      <c r="Q148" s="15" t="e">
        <f>#REF!*1.12</f>
        <v>#REF!</v>
      </c>
      <c r="R148" s="15" t="e">
        <f>#REF!*1.12</f>
        <v>#REF!</v>
      </c>
      <c r="S148" s="15" t="e">
        <f>#REF!*1.12</f>
        <v>#REF!</v>
      </c>
      <c r="T148" s="15" t="e">
        <f>#REF!*1.12</f>
        <v>#REF!</v>
      </c>
      <c r="U148" s="13" t="e">
        <f t="shared" si="32"/>
        <v>#REF!</v>
      </c>
      <c r="V148" s="15"/>
      <c r="W148" s="15"/>
    </row>
    <row r="149" spans="1:23" ht="15.75">
      <c r="A149" s="9" t="s">
        <v>95</v>
      </c>
      <c r="B149" s="18" t="s">
        <v>229</v>
      </c>
      <c r="C149" s="9" t="s">
        <v>124</v>
      </c>
      <c r="D149" s="19"/>
      <c r="E149" s="47"/>
      <c r="F149" s="12"/>
      <c r="G149" s="13"/>
      <c r="H149" s="13">
        <v>3990</v>
      </c>
      <c r="I149" s="13" t="e">
        <f>#REF!*1.12</f>
        <v>#REF!</v>
      </c>
      <c r="J149" s="13" t="e">
        <f>#REF!*1.12</f>
        <v>#REF!</v>
      </c>
      <c r="K149" s="13" t="e">
        <f>#REF!*1.12</f>
        <v>#REF!</v>
      </c>
      <c r="L149" s="13" t="e">
        <f>#REF!*1.12</f>
        <v>#REF!</v>
      </c>
      <c r="M149" s="13" t="e">
        <f>#REF!*1.12</f>
        <v>#REF!</v>
      </c>
      <c r="N149" s="13" t="e">
        <f>#REF!*1.12</f>
        <v>#REF!</v>
      </c>
      <c r="O149" s="13" t="e">
        <f>#REF!*1.12</f>
        <v>#REF!</v>
      </c>
      <c r="P149" s="13" t="e">
        <f>#REF!*1.12</f>
        <v>#REF!</v>
      </c>
      <c r="Q149" s="13" t="e">
        <f>#REF!*1.12</f>
        <v>#REF!</v>
      </c>
      <c r="R149" s="13" t="e">
        <f>#REF!*1.12</f>
        <v>#REF!</v>
      </c>
      <c r="S149" s="13" t="e">
        <f>#REF!*1.12</f>
        <v>#REF!</v>
      </c>
      <c r="T149" s="13" t="e">
        <f>#REF!*1.12</f>
        <v>#REF!</v>
      </c>
      <c r="U149" s="13" t="e">
        <f t="shared" si="32"/>
        <v>#REF!</v>
      </c>
      <c r="V149" s="15"/>
      <c r="W149" s="15"/>
    </row>
    <row r="150" spans="1:23" ht="15.75">
      <c r="A150" s="9" t="s">
        <v>96</v>
      </c>
      <c r="B150" s="18" t="s">
        <v>69</v>
      </c>
      <c r="C150" s="9" t="s">
        <v>124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.75">
      <c r="A151" s="9" t="s">
        <v>97</v>
      </c>
      <c r="B151" s="18" t="s">
        <v>70</v>
      </c>
      <c r="C151" s="9" t="s">
        <v>124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.75">
      <c r="A152" s="9" t="s">
        <v>98</v>
      </c>
      <c r="B152" s="18" t="s">
        <v>111</v>
      </c>
      <c r="C152" s="9" t="s">
        <v>124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.75">
      <c r="A153" s="9" t="s">
        <v>99</v>
      </c>
      <c r="B153" s="18" t="s">
        <v>112</v>
      </c>
      <c r="C153" s="9" t="s">
        <v>124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.75">
      <c r="A154" s="9" t="s">
        <v>165</v>
      </c>
      <c r="B154" s="11" t="s">
        <v>231</v>
      </c>
      <c r="C154" s="10" t="s">
        <v>124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.7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.7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57" t="s">
        <v>232</v>
      </c>
      <c r="G157" s="257"/>
      <c r="H157" s="257"/>
      <c r="I157" s="257"/>
      <c r="J157" s="83"/>
      <c r="K157" s="83"/>
      <c r="L157" s="83"/>
      <c r="M157" s="257" t="s">
        <v>164</v>
      </c>
      <c r="N157" s="257"/>
      <c r="O157" s="257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.7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.7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.7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.75">
      <c r="E161" s="53"/>
    </row>
    <row r="162" spans="5:21" ht="15.7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.7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.7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.75">
      <c r="I166" s="5"/>
    </row>
    <row r="172" spans="2:3" ht="15.75">
      <c r="B172" s="2"/>
      <c r="C172" s="2"/>
    </row>
    <row r="173" spans="2:3" ht="15.75">
      <c r="B173" s="2"/>
      <c r="C173" s="2"/>
    </row>
    <row r="181" spans="7:20" ht="15.75"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50"/>
      <c r="S181" s="250"/>
      <c r="T181" s="250"/>
    </row>
    <row r="182" spans="2:8" ht="15.75">
      <c r="B182" s="58"/>
      <c r="C182" s="54"/>
      <c r="F182" s="54"/>
      <c r="G182" s="54"/>
      <c r="H182" s="54"/>
    </row>
    <row r="183" spans="2:8" ht="15.75">
      <c r="B183" s="58"/>
      <c r="C183" s="54"/>
      <c r="G183" s="54"/>
      <c r="H183" s="54"/>
    </row>
    <row r="184" spans="2:8" ht="15.75">
      <c r="B184" s="58"/>
      <c r="C184" s="58"/>
      <c r="F184" s="54"/>
      <c r="G184" s="54"/>
      <c r="H184" s="54"/>
    </row>
    <row r="185" spans="6:8" ht="15.7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="66" zoomScaleNormal="66" zoomScalePageLayoutView="0" workbookViewId="0" topLeftCell="B28">
      <selection activeCell="D69" sqref="D69"/>
    </sheetView>
  </sheetViews>
  <sheetFormatPr defaultColWidth="9.125" defaultRowHeight="12.75"/>
  <cols>
    <col min="1" max="1" width="6.875" style="165" hidden="1" customWidth="1"/>
    <col min="2" max="2" width="6.875" style="165" customWidth="1"/>
    <col min="3" max="3" width="83.25390625" style="166" customWidth="1"/>
    <col min="4" max="4" width="13.375" style="166" customWidth="1"/>
    <col min="5" max="5" width="5.75390625" style="167" hidden="1" customWidth="1"/>
    <col min="6" max="6" width="17.75390625" style="168" hidden="1" customWidth="1"/>
    <col min="7" max="7" width="8.00390625" style="168" customWidth="1"/>
    <col min="8" max="8" width="12.125" style="168" hidden="1" customWidth="1"/>
    <col min="9" max="9" width="8.75390625" style="168" customWidth="1"/>
    <col min="10" max="10" width="13.125" style="169" customWidth="1"/>
    <col min="11" max="11" width="16.00390625" style="169" customWidth="1"/>
    <col min="12" max="12" width="6.125" style="169" customWidth="1"/>
    <col min="13" max="13" width="13.25390625" style="169" customWidth="1"/>
    <col min="14" max="14" width="14.25390625" style="169" customWidth="1"/>
    <col min="15" max="15" width="14.75390625" style="169" customWidth="1"/>
    <col min="16" max="16" width="14.00390625" style="169" customWidth="1"/>
    <col min="17" max="17" width="25.75390625" style="169" customWidth="1"/>
    <col min="18" max="18" width="8.25390625" style="169" customWidth="1"/>
    <col min="19" max="19" width="7.625" style="169" customWidth="1"/>
    <col min="20" max="20" width="7.875" style="169" customWidth="1"/>
    <col min="21" max="22" width="8.00390625" style="169" customWidth="1"/>
    <col min="23" max="23" width="8.875" style="169" customWidth="1"/>
    <col min="24" max="16384" width="9.125" style="169" customWidth="1"/>
  </cols>
  <sheetData>
    <row r="1" spans="14:22" ht="8.25" customHeight="1">
      <c r="N1" s="170"/>
      <c r="O1" s="170"/>
      <c r="P1" s="170"/>
      <c r="Q1" s="170"/>
      <c r="R1" s="170"/>
      <c r="S1" s="170"/>
      <c r="T1" s="170"/>
      <c r="U1" s="170"/>
      <c r="V1" s="170"/>
    </row>
    <row r="2" spans="2:34" ht="17.25" customHeight="1">
      <c r="B2" s="232" t="s">
        <v>281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1:34" ht="18" customHeight="1">
      <c r="A3" s="171"/>
      <c r="B3" s="232" t="s">
        <v>300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</row>
    <row r="4" spans="1:22" ht="18.75">
      <c r="A4" s="172"/>
      <c r="B4" s="233" t="s">
        <v>305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</row>
    <row r="5" spans="1:22" ht="3" customHeight="1">
      <c r="A5" s="172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18.75">
      <c r="A6" s="172"/>
      <c r="B6" s="173"/>
      <c r="C6" s="243" t="s">
        <v>282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173"/>
      <c r="U6" s="173"/>
      <c r="V6" s="173"/>
    </row>
    <row r="7" spans="1:25" ht="42" customHeight="1">
      <c r="A7" s="172"/>
      <c r="B7" s="173"/>
      <c r="C7" s="245" t="s">
        <v>298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161"/>
      <c r="Y7" s="161"/>
    </row>
    <row r="8" spans="1:22" ht="18.75" hidden="1">
      <c r="A8" s="172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</row>
    <row r="9" spans="1:23" ht="21" customHeight="1">
      <c r="A9" s="235" t="s">
        <v>109</v>
      </c>
      <c r="B9" s="236" t="s">
        <v>109</v>
      </c>
      <c r="C9" s="239" t="s">
        <v>176</v>
      </c>
      <c r="D9" s="247" t="s">
        <v>177</v>
      </c>
      <c r="E9" s="247" t="s">
        <v>306</v>
      </c>
      <c r="F9" s="247"/>
      <c r="G9" s="247" t="s">
        <v>152</v>
      </c>
      <c r="H9" s="247"/>
      <c r="I9" s="247"/>
      <c r="J9" s="246" t="s">
        <v>178</v>
      </c>
      <c r="K9" s="246"/>
      <c r="L9" s="246" t="s">
        <v>74</v>
      </c>
      <c r="M9" s="246"/>
      <c r="N9" s="249" t="s">
        <v>307</v>
      </c>
      <c r="O9" s="230"/>
      <c r="P9" s="230"/>
      <c r="Q9" s="230"/>
      <c r="R9" s="230"/>
      <c r="S9" s="230"/>
      <c r="T9" s="230"/>
      <c r="U9" s="230"/>
      <c r="V9" s="230"/>
      <c r="W9" s="231"/>
    </row>
    <row r="10" spans="1:23" ht="60" customHeight="1">
      <c r="A10" s="235"/>
      <c r="B10" s="237"/>
      <c r="C10" s="240"/>
      <c r="D10" s="247"/>
      <c r="E10" s="175"/>
      <c r="F10" s="175"/>
      <c r="G10" s="247"/>
      <c r="H10" s="247"/>
      <c r="I10" s="247"/>
      <c r="J10" s="246"/>
      <c r="K10" s="246"/>
      <c r="L10" s="246"/>
      <c r="M10" s="246"/>
      <c r="N10" s="248" t="s">
        <v>330</v>
      </c>
      <c r="O10" s="248"/>
      <c r="P10" s="248"/>
      <c r="Q10" s="248"/>
      <c r="R10" s="249" t="s">
        <v>309</v>
      </c>
      <c r="S10" s="231"/>
      <c r="T10" s="241" t="s">
        <v>310</v>
      </c>
      <c r="U10" s="242"/>
      <c r="V10" s="241" t="s">
        <v>311</v>
      </c>
      <c r="W10" s="242"/>
    </row>
    <row r="11" spans="1:23" ht="57.75" customHeight="1">
      <c r="A11" s="235"/>
      <c r="B11" s="238"/>
      <c r="C11" s="190"/>
      <c r="D11" s="247"/>
      <c r="E11" s="175" t="s">
        <v>152</v>
      </c>
      <c r="F11" s="176" t="s">
        <v>178</v>
      </c>
      <c r="G11" s="175" t="s">
        <v>279</v>
      </c>
      <c r="H11" s="177" t="s">
        <v>308</v>
      </c>
      <c r="I11" s="177" t="s">
        <v>280</v>
      </c>
      <c r="J11" s="175" t="s">
        <v>279</v>
      </c>
      <c r="K11" s="177" t="s">
        <v>280</v>
      </c>
      <c r="L11" s="175" t="s">
        <v>332</v>
      </c>
      <c r="M11" s="177" t="s">
        <v>333</v>
      </c>
      <c r="N11" s="175" t="s">
        <v>279</v>
      </c>
      <c r="O11" s="177" t="s">
        <v>280</v>
      </c>
      <c r="P11" s="177" t="s">
        <v>250</v>
      </c>
      <c r="Q11" s="177" t="s">
        <v>331</v>
      </c>
      <c r="R11" s="175" t="s">
        <v>279</v>
      </c>
      <c r="S11" s="177" t="s">
        <v>280</v>
      </c>
      <c r="T11" s="175" t="s">
        <v>279</v>
      </c>
      <c r="U11" s="177" t="s">
        <v>280</v>
      </c>
      <c r="V11" s="175" t="s">
        <v>279</v>
      </c>
      <c r="W11" s="177" t="s">
        <v>280</v>
      </c>
    </row>
    <row r="12" spans="1:23" ht="17.25" customHeight="1">
      <c r="A12" s="189">
        <v>1</v>
      </c>
      <c r="B12" s="189" t="s">
        <v>272</v>
      </c>
      <c r="C12" s="192" t="s">
        <v>0</v>
      </c>
      <c r="D12" s="193"/>
      <c r="E12" s="194"/>
      <c r="F12" s="195">
        <f>SUM(F13:F20)</f>
        <v>72087.71</v>
      </c>
      <c r="G12" s="195"/>
      <c r="H12" s="196"/>
      <c r="I12" s="196"/>
      <c r="J12" s="195">
        <f>J13+J14+J15+J17+J18+J19+J20+J21+J16</f>
        <v>188466.761</v>
      </c>
      <c r="K12" s="195">
        <f>K13+K14+K15+K17+K18+K19+K20+K21+K16+K22</f>
        <v>196890.98</v>
      </c>
      <c r="L12" s="195"/>
      <c r="M12" s="195">
        <f>K12-J12</f>
        <v>8424.219000000012</v>
      </c>
      <c r="N12" s="195">
        <f>N13+N14+N15+N17+N18+N19+N20+N21+N16</f>
        <v>188466.761</v>
      </c>
      <c r="O12" s="195">
        <f>O13+O14+O15+O17+O18+O19+O20+O21+O16+O22</f>
        <v>196890.98</v>
      </c>
      <c r="P12" s="195">
        <f>O12-N12</f>
        <v>8424.219000000012</v>
      </c>
      <c r="Q12" s="195"/>
      <c r="R12" s="179"/>
      <c r="S12" s="179"/>
      <c r="T12" s="179"/>
      <c r="U12" s="179"/>
      <c r="V12" s="179"/>
      <c r="W12" s="179"/>
    </row>
    <row r="13" spans="1:23" ht="38.25" customHeight="1">
      <c r="A13" s="197" t="s">
        <v>179</v>
      </c>
      <c r="B13" s="197" t="s">
        <v>266</v>
      </c>
      <c r="C13" s="198" t="s">
        <v>283</v>
      </c>
      <c r="D13" s="175" t="s">
        <v>130</v>
      </c>
      <c r="E13" s="175">
        <v>3</v>
      </c>
      <c r="F13" s="199">
        <v>15502.86</v>
      </c>
      <c r="G13" s="175">
        <v>1</v>
      </c>
      <c r="H13" s="175">
        <v>1</v>
      </c>
      <c r="I13" s="175">
        <v>1</v>
      </c>
      <c r="J13" s="183">
        <v>41334.218</v>
      </c>
      <c r="K13" s="183">
        <v>42142.02</v>
      </c>
      <c r="L13" s="183"/>
      <c r="M13" s="183">
        <f>K13-J13</f>
        <v>807.801999999996</v>
      </c>
      <c r="N13" s="183">
        <f aca="true" t="shared" si="0" ref="N13:N32">J13</f>
        <v>41334.218</v>
      </c>
      <c r="O13" s="184">
        <f aca="true" t="shared" si="1" ref="O13:O31">K13</f>
        <v>42142.02</v>
      </c>
      <c r="P13" s="183">
        <f>O13-N13</f>
        <v>807.801999999996</v>
      </c>
      <c r="Q13" s="258" t="s">
        <v>343</v>
      </c>
      <c r="R13" s="179"/>
      <c r="S13" s="179"/>
      <c r="T13" s="179"/>
      <c r="U13" s="179"/>
      <c r="V13" s="179"/>
      <c r="W13" s="179"/>
    </row>
    <row r="14" spans="1:23" ht="36" customHeight="1">
      <c r="A14" s="197" t="s">
        <v>313</v>
      </c>
      <c r="B14" s="197" t="s">
        <v>11</v>
      </c>
      <c r="C14" s="201" t="s">
        <v>314</v>
      </c>
      <c r="D14" s="175" t="s">
        <v>130</v>
      </c>
      <c r="E14" s="175">
        <v>2</v>
      </c>
      <c r="F14" s="199">
        <v>23535.42</v>
      </c>
      <c r="G14" s="175">
        <v>1</v>
      </c>
      <c r="H14" s="200"/>
      <c r="I14" s="175">
        <v>1</v>
      </c>
      <c r="J14" s="183">
        <v>17250.906</v>
      </c>
      <c r="K14" s="183">
        <v>18462.83</v>
      </c>
      <c r="L14" s="183"/>
      <c r="M14" s="183">
        <f aca="true" t="shared" si="2" ref="M14:M31">K14-J14</f>
        <v>1211.9240000000027</v>
      </c>
      <c r="N14" s="183">
        <f t="shared" si="0"/>
        <v>17250.906</v>
      </c>
      <c r="O14" s="184">
        <f t="shared" si="1"/>
        <v>18462.83</v>
      </c>
      <c r="P14" s="183">
        <f aca="true" t="shared" si="3" ref="P14:P35">O14-N14</f>
        <v>1211.9240000000027</v>
      </c>
      <c r="Q14" s="259"/>
      <c r="R14" s="179"/>
      <c r="S14" s="179"/>
      <c r="T14" s="179"/>
      <c r="U14" s="179"/>
      <c r="V14" s="179"/>
      <c r="W14" s="179"/>
    </row>
    <row r="15" spans="1:23" ht="41.25" customHeight="1">
      <c r="A15" s="197"/>
      <c r="B15" s="197" t="s">
        <v>12</v>
      </c>
      <c r="C15" s="198" t="s">
        <v>284</v>
      </c>
      <c r="D15" s="175" t="s">
        <v>130</v>
      </c>
      <c r="E15" s="202"/>
      <c r="F15" s="203"/>
      <c r="G15" s="186">
        <v>1</v>
      </c>
      <c r="H15" s="204"/>
      <c r="I15" s="175">
        <v>1</v>
      </c>
      <c r="J15" s="187">
        <v>17914.58</v>
      </c>
      <c r="K15" s="187">
        <v>18557.62</v>
      </c>
      <c r="L15" s="187"/>
      <c r="M15" s="183">
        <f t="shared" si="2"/>
        <v>643.0399999999972</v>
      </c>
      <c r="N15" s="187">
        <f t="shared" si="0"/>
        <v>17914.58</v>
      </c>
      <c r="O15" s="184">
        <f t="shared" si="1"/>
        <v>18557.62</v>
      </c>
      <c r="P15" s="183">
        <f t="shared" si="3"/>
        <v>643.0399999999972</v>
      </c>
      <c r="Q15" s="259"/>
      <c r="R15" s="179"/>
      <c r="S15" s="179"/>
      <c r="T15" s="179"/>
      <c r="U15" s="179"/>
      <c r="V15" s="179"/>
      <c r="W15" s="179"/>
    </row>
    <row r="16" spans="1:23" ht="58.5" customHeight="1">
      <c r="A16" s="174"/>
      <c r="B16" s="174" t="s">
        <v>155</v>
      </c>
      <c r="C16" s="198" t="s">
        <v>315</v>
      </c>
      <c r="D16" s="175" t="s">
        <v>130</v>
      </c>
      <c r="E16" s="202"/>
      <c r="F16" s="203"/>
      <c r="G16" s="186">
        <v>1</v>
      </c>
      <c r="H16" s="185"/>
      <c r="I16" s="175">
        <v>1</v>
      </c>
      <c r="J16" s="183">
        <v>53480.11</v>
      </c>
      <c r="K16" s="183">
        <v>58103.48</v>
      </c>
      <c r="L16" s="183"/>
      <c r="M16" s="183">
        <f t="shared" si="2"/>
        <v>4623.370000000003</v>
      </c>
      <c r="N16" s="183">
        <f t="shared" si="0"/>
        <v>53480.11</v>
      </c>
      <c r="O16" s="184">
        <f t="shared" si="1"/>
        <v>58103.48</v>
      </c>
      <c r="P16" s="183">
        <f t="shared" si="3"/>
        <v>4623.370000000003</v>
      </c>
      <c r="Q16" s="260"/>
      <c r="R16" s="179"/>
      <c r="S16" s="179"/>
      <c r="T16" s="179"/>
      <c r="U16" s="179"/>
      <c r="V16" s="179"/>
      <c r="W16" s="179"/>
    </row>
    <row r="17" spans="1:23" ht="39" customHeight="1">
      <c r="A17" s="174" t="s">
        <v>316</v>
      </c>
      <c r="B17" s="174" t="s">
        <v>207</v>
      </c>
      <c r="C17" s="198" t="s">
        <v>285</v>
      </c>
      <c r="D17" s="175" t="s">
        <v>130</v>
      </c>
      <c r="E17" s="177">
        <v>86</v>
      </c>
      <c r="F17" s="199">
        <v>4329.47</v>
      </c>
      <c r="G17" s="177">
        <v>84</v>
      </c>
      <c r="H17" s="200" t="e">
        <f>#REF!*1.07</f>
        <v>#REF!</v>
      </c>
      <c r="I17" s="177">
        <v>84</v>
      </c>
      <c r="J17" s="183">
        <v>6936.79</v>
      </c>
      <c r="K17" s="183">
        <f>J17</f>
        <v>6936.79</v>
      </c>
      <c r="L17" s="183"/>
      <c r="M17" s="183">
        <f t="shared" si="2"/>
        <v>0</v>
      </c>
      <c r="N17" s="183">
        <f t="shared" si="0"/>
        <v>6936.79</v>
      </c>
      <c r="O17" s="184">
        <f>N17</f>
        <v>6936.79</v>
      </c>
      <c r="P17" s="183">
        <f t="shared" si="3"/>
        <v>0</v>
      </c>
      <c r="Q17" s="227"/>
      <c r="R17" s="179"/>
      <c r="S17" s="179"/>
      <c r="T17" s="179"/>
      <c r="U17" s="179"/>
      <c r="V17" s="179"/>
      <c r="W17" s="179"/>
    </row>
    <row r="18" spans="1:23" ht="42.75" customHeight="1">
      <c r="A18" s="174" t="s">
        <v>317</v>
      </c>
      <c r="B18" s="174" t="s">
        <v>217</v>
      </c>
      <c r="C18" s="201" t="s">
        <v>318</v>
      </c>
      <c r="D18" s="175" t="s">
        <v>130</v>
      </c>
      <c r="E18" s="175"/>
      <c r="F18" s="199"/>
      <c r="G18" s="175">
        <v>8</v>
      </c>
      <c r="H18" s="200"/>
      <c r="I18" s="175">
        <f>G18</f>
        <v>8</v>
      </c>
      <c r="J18" s="183">
        <v>5738.351</v>
      </c>
      <c r="K18" s="183">
        <v>5576.07</v>
      </c>
      <c r="L18" s="183"/>
      <c r="M18" s="183">
        <f t="shared" si="2"/>
        <v>-162.28099999999995</v>
      </c>
      <c r="N18" s="183">
        <f t="shared" si="0"/>
        <v>5738.351</v>
      </c>
      <c r="O18" s="184">
        <f t="shared" si="1"/>
        <v>5576.07</v>
      </c>
      <c r="P18" s="183">
        <f t="shared" si="3"/>
        <v>-162.28099999999995</v>
      </c>
      <c r="Q18" s="183"/>
      <c r="R18" s="179"/>
      <c r="S18" s="179"/>
      <c r="T18" s="179"/>
      <c r="U18" s="179"/>
      <c r="V18" s="179"/>
      <c r="W18" s="179"/>
    </row>
    <row r="19" spans="1:23" ht="63" customHeight="1">
      <c r="A19" s="197" t="s">
        <v>319</v>
      </c>
      <c r="B19" s="174" t="s">
        <v>224</v>
      </c>
      <c r="C19" s="198" t="s">
        <v>320</v>
      </c>
      <c r="D19" s="175" t="s">
        <v>130</v>
      </c>
      <c r="E19" s="177">
        <v>11</v>
      </c>
      <c r="F19" s="199">
        <v>17922.08</v>
      </c>
      <c r="G19" s="177">
        <v>11</v>
      </c>
      <c r="H19" s="200"/>
      <c r="I19" s="175">
        <v>11</v>
      </c>
      <c r="J19" s="183">
        <v>25067.67</v>
      </c>
      <c r="K19" s="183">
        <v>24968.28</v>
      </c>
      <c r="L19" s="183"/>
      <c r="M19" s="183">
        <f t="shared" si="2"/>
        <v>-99.38999999999942</v>
      </c>
      <c r="N19" s="183">
        <f t="shared" si="0"/>
        <v>25067.67</v>
      </c>
      <c r="O19" s="184">
        <f t="shared" si="1"/>
        <v>24968.28</v>
      </c>
      <c r="P19" s="183">
        <f t="shared" si="3"/>
        <v>-99.38999999999942</v>
      </c>
      <c r="Q19" s="183"/>
      <c r="R19" s="179"/>
      <c r="S19" s="179"/>
      <c r="T19" s="179"/>
      <c r="U19" s="179"/>
      <c r="V19" s="179"/>
      <c r="W19" s="179"/>
    </row>
    <row r="20" spans="1:23" ht="37.5">
      <c r="A20" s="197" t="s">
        <v>321</v>
      </c>
      <c r="B20" s="174" t="s">
        <v>226</v>
      </c>
      <c r="C20" s="198" t="s">
        <v>286</v>
      </c>
      <c r="D20" s="175" t="s">
        <v>130</v>
      </c>
      <c r="E20" s="177">
        <v>1</v>
      </c>
      <c r="F20" s="199">
        <v>10797.88</v>
      </c>
      <c r="G20" s="177">
        <v>1</v>
      </c>
      <c r="H20" s="200">
        <f>J20/G20</f>
        <v>9900.776</v>
      </c>
      <c r="I20" s="175">
        <v>1</v>
      </c>
      <c r="J20" s="183">
        <v>9900.776</v>
      </c>
      <c r="K20" s="183">
        <v>9642.86</v>
      </c>
      <c r="L20" s="183"/>
      <c r="M20" s="183">
        <f t="shared" si="2"/>
        <v>-257.91599999999926</v>
      </c>
      <c r="N20" s="183">
        <f t="shared" si="0"/>
        <v>9900.776</v>
      </c>
      <c r="O20" s="184">
        <f t="shared" si="1"/>
        <v>9642.86</v>
      </c>
      <c r="P20" s="183">
        <f t="shared" si="3"/>
        <v>-257.91599999999926</v>
      </c>
      <c r="Q20" s="183"/>
      <c r="R20" s="179"/>
      <c r="S20" s="179"/>
      <c r="T20" s="179"/>
      <c r="U20" s="179"/>
      <c r="V20" s="179"/>
      <c r="W20" s="179"/>
    </row>
    <row r="21" spans="1:23" ht="37.5">
      <c r="A21" s="197"/>
      <c r="B21" s="197" t="s">
        <v>120</v>
      </c>
      <c r="C21" s="198" t="s">
        <v>322</v>
      </c>
      <c r="D21" s="175" t="s">
        <v>130</v>
      </c>
      <c r="E21" s="177"/>
      <c r="F21" s="199"/>
      <c r="G21" s="177">
        <v>1</v>
      </c>
      <c r="H21" s="200"/>
      <c r="I21" s="175">
        <v>1</v>
      </c>
      <c r="J21" s="183">
        <v>10843.36</v>
      </c>
      <c r="K21" s="183">
        <v>10843.36</v>
      </c>
      <c r="L21" s="183"/>
      <c r="M21" s="183">
        <f t="shared" si="2"/>
        <v>0</v>
      </c>
      <c r="N21" s="183">
        <f t="shared" si="0"/>
        <v>10843.36</v>
      </c>
      <c r="O21" s="184">
        <f t="shared" si="1"/>
        <v>10843.36</v>
      </c>
      <c r="P21" s="183">
        <f t="shared" si="3"/>
        <v>0</v>
      </c>
      <c r="Q21" s="183"/>
      <c r="R21" s="179"/>
      <c r="S21" s="179"/>
      <c r="T21" s="179"/>
      <c r="U21" s="179"/>
      <c r="V21" s="179"/>
      <c r="W21" s="179"/>
    </row>
    <row r="22" spans="1:23" ht="18.75">
      <c r="A22" s="197"/>
      <c r="B22" s="197" t="s">
        <v>121</v>
      </c>
      <c r="C22" s="198" t="s">
        <v>68</v>
      </c>
      <c r="D22" s="175" t="s">
        <v>130</v>
      </c>
      <c r="E22" s="177"/>
      <c r="F22" s="199"/>
      <c r="G22" s="177"/>
      <c r="H22" s="200"/>
      <c r="I22" s="182"/>
      <c r="J22" s="183"/>
      <c r="K22" s="183">
        <v>1657.67</v>
      </c>
      <c r="L22" s="183"/>
      <c r="M22" s="183">
        <f t="shared" si="2"/>
        <v>1657.67</v>
      </c>
      <c r="N22" s="183"/>
      <c r="O22" s="184">
        <f t="shared" si="1"/>
        <v>1657.67</v>
      </c>
      <c r="P22" s="183">
        <f t="shared" si="3"/>
        <v>1657.67</v>
      </c>
      <c r="Q22" s="225" t="s">
        <v>336</v>
      </c>
      <c r="R22" s="179"/>
      <c r="S22" s="179"/>
      <c r="T22" s="179"/>
      <c r="U22" s="179"/>
      <c r="V22" s="179"/>
      <c r="W22" s="179"/>
    </row>
    <row r="23" spans="1:23" ht="18.75">
      <c r="A23" s="205">
        <v>2</v>
      </c>
      <c r="B23" s="205" t="s">
        <v>271</v>
      </c>
      <c r="C23" s="206" t="s">
        <v>81</v>
      </c>
      <c r="D23" s="207"/>
      <c r="E23" s="208"/>
      <c r="F23" s="209">
        <f>F25</f>
        <v>82717.46</v>
      </c>
      <c r="G23" s="208"/>
      <c r="H23" s="200"/>
      <c r="I23" s="200"/>
      <c r="J23" s="209">
        <f>J25+J27+J26+J28</f>
        <v>96421.23600000002</v>
      </c>
      <c r="K23" s="209">
        <f>K25+K27+K26+K28</f>
        <v>98339.05999999998</v>
      </c>
      <c r="L23" s="209"/>
      <c r="M23" s="209">
        <f>M25+M27+M26+M28</f>
        <v>1917.8239999999892</v>
      </c>
      <c r="N23" s="209">
        <f>N25+N27+N26+N28</f>
        <v>96421.23600000002</v>
      </c>
      <c r="O23" s="209">
        <f>O25+O27+O26+O28</f>
        <v>98339.05999999998</v>
      </c>
      <c r="P23" s="209">
        <f>P25+P27+P26+P28</f>
        <v>1917.8239999999892</v>
      </c>
      <c r="Q23" s="209"/>
      <c r="R23" s="179"/>
      <c r="S23" s="179"/>
      <c r="T23" s="179"/>
      <c r="U23" s="179"/>
      <c r="V23" s="179"/>
      <c r="W23" s="179"/>
    </row>
    <row r="24" spans="1:23" ht="18.75">
      <c r="A24" s="197"/>
      <c r="B24" s="197"/>
      <c r="C24" s="198" t="s">
        <v>219</v>
      </c>
      <c r="D24" s="210"/>
      <c r="E24" s="211"/>
      <c r="F24" s="211"/>
      <c r="G24" s="211"/>
      <c r="H24" s="200"/>
      <c r="I24" s="200"/>
      <c r="J24" s="212"/>
      <c r="K24" s="212"/>
      <c r="L24" s="212"/>
      <c r="M24" s="183">
        <f t="shared" si="2"/>
        <v>0</v>
      </c>
      <c r="N24" s="212"/>
      <c r="O24" s="184">
        <f t="shared" si="1"/>
        <v>0</v>
      </c>
      <c r="P24" s="183">
        <f t="shared" si="3"/>
        <v>0</v>
      </c>
      <c r="Q24" s="212"/>
      <c r="R24" s="179"/>
      <c r="S24" s="179"/>
      <c r="T24" s="179"/>
      <c r="U24" s="179"/>
      <c r="V24" s="179"/>
      <c r="W24" s="179"/>
    </row>
    <row r="25" spans="1:23" ht="35.25" customHeight="1">
      <c r="A25" s="197" t="s">
        <v>323</v>
      </c>
      <c r="B25" s="197" t="s">
        <v>127</v>
      </c>
      <c r="C25" s="198" t="s">
        <v>324</v>
      </c>
      <c r="D25" s="176" t="s">
        <v>118</v>
      </c>
      <c r="E25" s="213">
        <v>20.9</v>
      </c>
      <c r="F25" s="199">
        <v>82717.46</v>
      </c>
      <c r="G25" s="213">
        <v>9.2</v>
      </c>
      <c r="H25" s="200">
        <v>10695.133</v>
      </c>
      <c r="I25" s="200">
        <v>9.2</v>
      </c>
      <c r="J25" s="183">
        <v>10695.133</v>
      </c>
      <c r="K25" s="183">
        <v>10650.78</v>
      </c>
      <c r="L25" s="183"/>
      <c r="M25" s="183">
        <f t="shared" si="2"/>
        <v>-44.352999999999156</v>
      </c>
      <c r="N25" s="183">
        <f t="shared" si="0"/>
        <v>10695.133</v>
      </c>
      <c r="O25" s="184">
        <f t="shared" si="1"/>
        <v>10650.78</v>
      </c>
      <c r="P25" s="183">
        <f t="shared" si="3"/>
        <v>-44.352999999999156</v>
      </c>
      <c r="Q25" s="183"/>
      <c r="R25" s="179"/>
      <c r="S25" s="179"/>
      <c r="T25" s="179"/>
      <c r="U25" s="179"/>
      <c r="V25" s="179"/>
      <c r="W25" s="179"/>
    </row>
    <row r="26" spans="1:23" ht="56.25">
      <c r="A26" s="197"/>
      <c r="B26" s="174" t="s">
        <v>128</v>
      </c>
      <c r="C26" s="198" t="s">
        <v>325</v>
      </c>
      <c r="D26" s="176" t="s">
        <v>118</v>
      </c>
      <c r="E26" s="213"/>
      <c r="F26" s="199"/>
      <c r="G26" s="176">
        <v>2.45</v>
      </c>
      <c r="H26" s="200">
        <v>3645.176</v>
      </c>
      <c r="I26" s="200">
        <v>2.45</v>
      </c>
      <c r="J26" s="183">
        <v>3645.176</v>
      </c>
      <c r="K26" s="183">
        <v>5192.18</v>
      </c>
      <c r="L26" s="183"/>
      <c r="M26" s="183">
        <f t="shared" si="2"/>
        <v>1547.0040000000004</v>
      </c>
      <c r="N26" s="183">
        <f t="shared" si="0"/>
        <v>3645.176</v>
      </c>
      <c r="O26" s="184">
        <f t="shared" si="1"/>
        <v>5192.18</v>
      </c>
      <c r="P26" s="183">
        <f t="shared" si="3"/>
        <v>1547.0040000000004</v>
      </c>
      <c r="Q26" s="183"/>
      <c r="R26" s="179"/>
      <c r="S26" s="179"/>
      <c r="T26" s="179"/>
      <c r="U26" s="179"/>
      <c r="V26" s="179"/>
      <c r="W26" s="179"/>
    </row>
    <row r="27" spans="1:23" ht="37.5">
      <c r="A27" s="197"/>
      <c r="B27" s="197" t="s">
        <v>273</v>
      </c>
      <c r="C27" s="198" t="s">
        <v>326</v>
      </c>
      <c r="D27" s="176" t="s">
        <v>118</v>
      </c>
      <c r="E27" s="213"/>
      <c r="F27" s="199"/>
      <c r="G27" s="213">
        <v>19.6</v>
      </c>
      <c r="H27" s="200">
        <v>71626.767</v>
      </c>
      <c r="I27" s="200">
        <v>19.6</v>
      </c>
      <c r="J27" s="183">
        <v>71626.767</v>
      </c>
      <c r="K27" s="183">
        <f>72707.65-500</f>
        <v>72207.65</v>
      </c>
      <c r="L27" s="183"/>
      <c r="M27" s="183">
        <f t="shared" si="2"/>
        <v>580.8829999999871</v>
      </c>
      <c r="N27" s="183">
        <f t="shared" si="0"/>
        <v>71626.767</v>
      </c>
      <c r="O27" s="184">
        <f t="shared" si="1"/>
        <v>72207.65</v>
      </c>
      <c r="P27" s="183">
        <f t="shared" si="3"/>
        <v>580.8829999999871</v>
      </c>
      <c r="Q27" s="183"/>
      <c r="R27" s="179"/>
      <c r="S27" s="179"/>
      <c r="T27" s="179"/>
      <c r="U27" s="179"/>
      <c r="V27" s="179"/>
      <c r="W27" s="179"/>
    </row>
    <row r="28" spans="1:23" ht="37.5">
      <c r="A28" s="197"/>
      <c r="B28" s="197" t="s">
        <v>312</v>
      </c>
      <c r="C28" s="198" t="s">
        <v>327</v>
      </c>
      <c r="D28" s="176" t="s">
        <v>118</v>
      </c>
      <c r="E28" s="213"/>
      <c r="F28" s="199"/>
      <c r="G28" s="213">
        <v>25.33</v>
      </c>
      <c r="H28" s="200">
        <v>10454.16</v>
      </c>
      <c r="I28" s="200">
        <v>25.33</v>
      </c>
      <c r="J28" s="183">
        <v>10454.16</v>
      </c>
      <c r="K28" s="183">
        <v>10288.45</v>
      </c>
      <c r="L28" s="183"/>
      <c r="M28" s="183">
        <f t="shared" si="2"/>
        <v>-165.70999999999913</v>
      </c>
      <c r="N28" s="183">
        <f t="shared" si="0"/>
        <v>10454.16</v>
      </c>
      <c r="O28" s="184">
        <f t="shared" si="1"/>
        <v>10288.45</v>
      </c>
      <c r="P28" s="183">
        <f t="shared" si="3"/>
        <v>-165.70999999999913</v>
      </c>
      <c r="Q28" s="183"/>
      <c r="R28" s="179"/>
      <c r="S28" s="179"/>
      <c r="T28" s="179"/>
      <c r="U28" s="179"/>
      <c r="V28" s="179"/>
      <c r="W28" s="179"/>
    </row>
    <row r="29" spans="1:23" ht="18.75">
      <c r="A29" s="214">
        <v>3</v>
      </c>
      <c r="B29" s="214" t="s">
        <v>4</v>
      </c>
      <c r="C29" s="206" t="s">
        <v>328</v>
      </c>
      <c r="D29" s="207" t="s">
        <v>130</v>
      </c>
      <c r="E29" s="208"/>
      <c r="F29" s="209"/>
      <c r="G29" s="215">
        <v>1</v>
      </c>
      <c r="H29" s="216">
        <v>1500</v>
      </c>
      <c r="I29" s="216"/>
      <c r="J29" s="217">
        <f>J30</f>
        <v>10937.5</v>
      </c>
      <c r="K29" s="217">
        <f>K30+K31</f>
        <v>27253.84</v>
      </c>
      <c r="L29" s="217"/>
      <c r="M29" s="217">
        <f t="shared" si="2"/>
        <v>16316.34</v>
      </c>
      <c r="N29" s="217">
        <f>N30</f>
        <v>10937.5</v>
      </c>
      <c r="O29" s="181">
        <f t="shared" si="1"/>
        <v>27253.84</v>
      </c>
      <c r="P29" s="217">
        <f t="shared" si="3"/>
        <v>16316.34</v>
      </c>
      <c r="Q29" s="217"/>
      <c r="R29" s="179"/>
      <c r="S29" s="179"/>
      <c r="T29" s="179"/>
      <c r="U29" s="179"/>
      <c r="V29" s="179"/>
      <c r="W29" s="179"/>
    </row>
    <row r="30" spans="1:23" ht="21" customHeight="1">
      <c r="A30" s="214"/>
      <c r="B30" s="174" t="s">
        <v>266</v>
      </c>
      <c r="C30" s="198" t="s">
        <v>344</v>
      </c>
      <c r="D30" s="175" t="s">
        <v>130</v>
      </c>
      <c r="E30" s="208"/>
      <c r="F30" s="209"/>
      <c r="G30" s="177">
        <v>1</v>
      </c>
      <c r="H30" s="216"/>
      <c r="I30" s="216"/>
      <c r="J30" s="183">
        <v>10937.5</v>
      </c>
      <c r="K30" s="183">
        <v>10944.08</v>
      </c>
      <c r="L30" s="183"/>
      <c r="M30" s="183">
        <f t="shared" si="2"/>
        <v>6.579999999999927</v>
      </c>
      <c r="N30" s="183">
        <f>J30</f>
        <v>10937.5</v>
      </c>
      <c r="O30" s="184">
        <f t="shared" si="1"/>
        <v>10944.08</v>
      </c>
      <c r="P30" s="183">
        <f t="shared" si="3"/>
        <v>6.579999999999927</v>
      </c>
      <c r="Q30" s="226"/>
      <c r="R30" s="179"/>
      <c r="S30" s="179"/>
      <c r="T30" s="179"/>
      <c r="U30" s="179"/>
      <c r="V30" s="179"/>
      <c r="W30" s="179"/>
    </row>
    <row r="31" spans="1:23" ht="21" customHeight="1">
      <c r="A31" s="214"/>
      <c r="B31" s="174" t="s">
        <v>11</v>
      </c>
      <c r="C31" s="198" t="s">
        <v>335</v>
      </c>
      <c r="D31" s="175" t="s">
        <v>130</v>
      </c>
      <c r="E31" s="208"/>
      <c r="F31" s="209"/>
      <c r="G31" s="177"/>
      <c r="H31" s="216"/>
      <c r="I31" s="177">
        <v>1</v>
      </c>
      <c r="J31" s="183"/>
      <c r="K31" s="183">
        <v>16309.76</v>
      </c>
      <c r="L31" s="177">
        <v>1</v>
      </c>
      <c r="M31" s="183">
        <f t="shared" si="2"/>
        <v>16309.76</v>
      </c>
      <c r="N31" s="183"/>
      <c r="O31" s="184">
        <f t="shared" si="1"/>
        <v>16309.76</v>
      </c>
      <c r="P31" s="183"/>
      <c r="Q31" s="226" t="s">
        <v>336</v>
      </c>
      <c r="R31" s="179"/>
      <c r="S31" s="179"/>
      <c r="T31" s="179"/>
      <c r="U31" s="179"/>
      <c r="V31" s="179"/>
      <c r="W31" s="179"/>
    </row>
    <row r="32" spans="1:23" ht="18.75">
      <c r="A32" s="214"/>
      <c r="B32" s="214" t="s">
        <v>78</v>
      </c>
      <c r="C32" s="188" t="s">
        <v>170</v>
      </c>
      <c r="D32" s="180"/>
      <c r="E32" s="175"/>
      <c r="F32" s="181">
        <v>361340.57</v>
      </c>
      <c r="G32" s="175"/>
      <c r="H32" s="182"/>
      <c r="I32" s="182"/>
      <c r="J32" s="181">
        <v>361340.57</v>
      </c>
      <c r="K32" s="181">
        <f>J32/12*11</f>
        <v>331228.85583333333</v>
      </c>
      <c r="L32" s="181"/>
      <c r="M32" s="181">
        <f aca="true" t="shared" si="4" ref="M32:M38">K32-J32</f>
        <v>-30111.714166666672</v>
      </c>
      <c r="N32" s="181">
        <f t="shared" si="0"/>
        <v>361340.57</v>
      </c>
      <c r="O32" s="181">
        <f aca="true" t="shared" si="5" ref="O32:O37">K32</f>
        <v>331228.85583333333</v>
      </c>
      <c r="P32" s="217">
        <f t="shared" si="3"/>
        <v>-30111.714166666672</v>
      </c>
      <c r="Q32" s="228" t="s">
        <v>334</v>
      </c>
      <c r="R32" s="179"/>
      <c r="S32" s="179"/>
      <c r="T32" s="179"/>
      <c r="U32" s="179"/>
      <c r="V32" s="179"/>
      <c r="W32" s="179"/>
    </row>
    <row r="33" spans="1:23" ht="18.75">
      <c r="A33" s="214"/>
      <c r="B33" s="214" t="s">
        <v>79</v>
      </c>
      <c r="C33" s="188" t="s">
        <v>111</v>
      </c>
      <c r="D33" s="180"/>
      <c r="E33" s="175"/>
      <c r="F33" s="181"/>
      <c r="G33" s="175"/>
      <c r="H33" s="182"/>
      <c r="I33" s="182"/>
      <c r="J33" s="181"/>
      <c r="K33" s="181">
        <v>16594.49</v>
      </c>
      <c r="L33" s="181"/>
      <c r="M33" s="181">
        <f t="shared" si="4"/>
        <v>16594.49</v>
      </c>
      <c r="N33" s="181"/>
      <c r="O33" s="181">
        <f t="shared" si="5"/>
        <v>16594.49</v>
      </c>
      <c r="P33" s="217">
        <f t="shared" si="3"/>
        <v>16594.49</v>
      </c>
      <c r="Q33" s="191" t="s">
        <v>336</v>
      </c>
      <c r="R33" s="179"/>
      <c r="S33" s="179"/>
      <c r="T33" s="179"/>
      <c r="U33" s="179"/>
      <c r="V33" s="179"/>
      <c r="W33" s="179"/>
    </row>
    <row r="34" spans="1:23" ht="18.75">
      <c r="A34" s="214"/>
      <c r="B34" s="214" t="s">
        <v>66</v>
      </c>
      <c r="C34" s="188" t="s">
        <v>337</v>
      </c>
      <c r="D34" s="180"/>
      <c r="E34" s="175"/>
      <c r="F34" s="181"/>
      <c r="G34" s="175"/>
      <c r="H34" s="182"/>
      <c r="I34" s="182"/>
      <c r="J34" s="181"/>
      <c r="K34" s="181">
        <f>2972.5+1115</f>
        <v>4087.5</v>
      </c>
      <c r="L34" s="181"/>
      <c r="M34" s="181">
        <f t="shared" si="4"/>
        <v>4087.5</v>
      </c>
      <c r="N34" s="181"/>
      <c r="O34" s="181">
        <f t="shared" si="5"/>
        <v>4087.5</v>
      </c>
      <c r="P34" s="217">
        <f t="shared" si="3"/>
        <v>4087.5</v>
      </c>
      <c r="Q34" s="164"/>
      <c r="R34" s="179"/>
      <c r="S34" s="179"/>
      <c r="T34" s="179"/>
      <c r="U34" s="179"/>
      <c r="V34" s="179"/>
      <c r="W34" s="179"/>
    </row>
    <row r="35" spans="1:23" ht="18.75">
      <c r="A35" s="214"/>
      <c r="B35" s="214" t="s">
        <v>67</v>
      </c>
      <c r="C35" s="188" t="s">
        <v>230</v>
      </c>
      <c r="D35" s="180"/>
      <c r="E35" s="175"/>
      <c r="F35" s="181"/>
      <c r="G35" s="175"/>
      <c r="H35" s="182"/>
      <c r="I35" s="182"/>
      <c r="J35" s="181"/>
      <c r="K35" s="181">
        <f>1823+631.12</f>
        <v>2454.12</v>
      </c>
      <c r="L35" s="181"/>
      <c r="M35" s="181">
        <f t="shared" si="4"/>
        <v>2454.12</v>
      </c>
      <c r="N35" s="181"/>
      <c r="O35" s="181">
        <f t="shared" si="5"/>
        <v>2454.12</v>
      </c>
      <c r="P35" s="217">
        <f t="shared" si="3"/>
        <v>2454.12</v>
      </c>
      <c r="Q35" s="164"/>
      <c r="R35" s="179"/>
      <c r="S35" s="179"/>
      <c r="T35" s="179"/>
      <c r="U35" s="179"/>
      <c r="V35" s="179"/>
      <c r="W35" s="179"/>
    </row>
    <row r="36" spans="1:23" ht="18.75">
      <c r="A36" s="214"/>
      <c r="B36" s="214" t="s">
        <v>340</v>
      </c>
      <c r="C36" s="188" t="s">
        <v>338</v>
      </c>
      <c r="D36" s="180"/>
      <c r="E36" s="175"/>
      <c r="F36" s="181"/>
      <c r="G36" s="175"/>
      <c r="H36" s="182"/>
      <c r="I36" s="182"/>
      <c r="J36" s="181"/>
      <c r="K36" s="181">
        <v>8641</v>
      </c>
      <c r="L36" s="181"/>
      <c r="M36" s="181">
        <f t="shared" si="4"/>
        <v>8641</v>
      </c>
      <c r="N36" s="181"/>
      <c r="O36" s="181">
        <f t="shared" si="5"/>
        <v>8641</v>
      </c>
      <c r="P36" s="217">
        <f>O36-N36</f>
        <v>8641</v>
      </c>
      <c r="Q36" s="164"/>
      <c r="R36" s="179"/>
      <c r="S36" s="179"/>
      <c r="T36" s="179"/>
      <c r="U36" s="179"/>
      <c r="V36" s="179"/>
      <c r="W36" s="179"/>
    </row>
    <row r="37" spans="1:23" ht="18.75">
      <c r="A37" s="214"/>
      <c r="B37" s="214" t="s">
        <v>341</v>
      </c>
      <c r="C37" s="188" t="s">
        <v>339</v>
      </c>
      <c r="D37" s="180"/>
      <c r="E37" s="175"/>
      <c r="F37" s="181"/>
      <c r="G37" s="175"/>
      <c r="H37" s="182"/>
      <c r="I37" s="182"/>
      <c r="J37" s="181"/>
      <c r="K37" s="181">
        <f>22385.86-K34-K35-K36</f>
        <v>7203.240000000002</v>
      </c>
      <c r="L37" s="181"/>
      <c r="M37" s="181">
        <f t="shared" si="4"/>
        <v>7203.240000000002</v>
      </c>
      <c r="N37" s="181"/>
      <c r="O37" s="181">
        <f t="shared" si="5"/>
        <v>7203.240000000002</v>
      </c>
      <c r="P37" s="217">
        <f>O37-N37</f>
        <v>7203.240000000002</v>
      </c>
      <c r="Q37" s="155"/>
      <c r="R37" s="179"/>
      <c r="S37" s="179"/>
      <c r="T37" s="179"/>
      <c r="U37" s="179"/>
      <c r="V37" s="179"/>
      <c r="W37" s="179"/>
    </row>
    <row r="38" spans="1:23" ht="20.25" customHeight="1">
      <c r="A38" s="218"/>
      <c r="B38" s="219" t="s">
        <v>342</v>
      </c>
      <c r="C38" s="220" t="s">
        <v>329</v>
      </c>
      <c r="D38" s="178"/>
      <c r="E38" s="221"/>
      <c r="F38" s="222">
        <f>F29+F23+F12+F32</f>
        <v>516145.74</v>
      </c>
      <c r="G38" s="222"/>
      <c r="H38" s="200"/>
      <c r="I38" s="200"/>
      <c r="J38" s="222">
        <f>J29+J23+J12+J32</f>
        <v>657166.067</v>
      </c>
      <c r="K38" s="222">
        <f>K29+K23+K12+K32+K33+K34+K35+K36+K37</f>
        <v>692693.0858333333</v>
      </c>
      <c r="L38" s="222"/>
      <c r="M38" s="222">
        <f t="shared" si="4"/>
        <v>35527.01883333328</v>
      </c>
      <c r="N38" s="222">
        <f>N29+N23+N12+N32</f>
        <v>657166.067</v>
      </c>
      <c r="O38" s="222">
        <f>O29+O23+O12+O32+O33+O34+O35+O36+O37</f>
        <v>692693.0858333333</v>
      </c>
      <c r="P38" s="217">
        <f>O38-N38</f>
        <v>35527.01883333328</v>
      </c>
      <c r="Q38" s="222"/>
      <c r="R38" s="179"/>
      <c r="S38" s="179"/>
      <c r="T38" s="179"/>
      <c r="U38" s="179"/>
      <c r="V38" s="179"/>
      <c r="W38" s="179"/>
    </row>
    <row r="44" spans="3:17" ht="15" customHeight="1">
      <c r="C44" s="278" t="s">
        <v>287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</row>
    <row r="45" spans="3:17" ht="15.75"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7" spans="3:17" ht="64.5" customHeight="1">
      <c r="C47" s="152" t="s">
        <v>288</v>
      </c>
      <c r="D47" s="263" t="s">
        <v>302</v>
      </c>
      <c r="E47" s="263"/>
      <c r="F47" s="263"/>
      <c r="G47" s="263"/>
      <c r="H47" s="229"/>
      <c r="I47" s="263" t="s">
        <v>297</v>
      </c>
      <c r="J47" s="263"/>
      <c r="K47" s="153" t="s">
        <v>303</v>
      </c>
      <c r="L47" s="277" t="s">
        <v>289</v>
      </c>
      <c r="M47" s="277"/>
      <c r="N47" s="277"/>
      <c r="O47" s="277" t="s">
        <v>290</v>
      </c>
      <c r="P47" s="277"/>
      <c r="Q47" s="277"/>
    </row>
    <row r="48" spans="3:17" ht="31.5">
      <c r="C48" s="154" t="s">
        <v>291</v>
      </c>
      <c r="D48" s="270">
        <v>0.024</v>
      </c>
      <c r="E48" s="270"/>
      <c r="F48" s="270"/>
      <c r="G48" s="270"/>
      <c r="H48" s="229"/>
      <c r="I48" s="264">
        <v>0.002</v>
      </c>
      <c r="J48" s="264"/>
      <c r="K48" s="159">
        <v>0.0086</v>
      </c>
      <c r="L48" s="276"/>
      <c r="M48" s="276"/>
      <c r="N48" s="276"/>
      <c r="O48" s="262"/>
      <c r="P48" s="262"/>
      <c r="Q48" s="262"/>
    </row>
    <row r="49" spans="3:17" ht="15.75">
      <c r="C49" s="156" t="s">
        <v>292</v>
      </c>
      <c r="D49" s="271">
        <v>1323660.89</v>
      </c>
      <c r="E49" s="271"/>
      <c r="F49" s="271"/>
      <c r="G49" s="271"/>
      <c r="H49" s="229"/>
      <c r="I49" s="265">
        <v>1335003</v>
      </c>
      <c r="J49" s="265"/>
      <c r="K49" s="157">
        <v>1335003</v>
      </c>
      <c r="L49" s="276"/>
      <c r="M49" s="276"/>
      <c r="N49" s="276"/>
      <c r="O49" s="262"/>
      <c r="P49" s="262"/>
      <c r="Q49" s="262"/>
    </row>
    <row r="50" spans="3:17" ht="15" customHeight="1">
      <c r="C50" s="267" t="s">
        <v>293</v>
      </c>
      <c r="D50" s="272">
        <v>0.829</v>
      </c>
      <c r="E50" s="272"/>
      <c r="F50" s="272"/>
      <c r="G50" s="272"/>
      <c r="H50" s="229"/>
      <c r="I50" s="266">
        <v>0.84</v>
      </c>
      <c r="J50" s="266"/>
      <c r="K50" s="163">
        <v>0.84</v>
      </c>
      <c r="L50" s="276"/>
      <c r="M50" s="276"/>
      <c r="N50" s="276"/>
      <c r="O50" s="279" t="s">
        <v>299</v>
      </c>
      <c r="P50" s="279"/>
      <c r="Q50" s="279"/>
    </row>
    <row r="51" spans="3:17" ht="15.75">
      <c r="C51" s="268"/>
      <c r="D51" s="272">
        <v>0.04</v>
      </c>
      <c r="E51" s="272"/>
      <c r="F51" s="272"/>
      <c r="G51" s="272"/>
      <c r="H51" s="229"/>
      <c r="I51" s="266">
        <v>0.01</v>
      </c>
      <c r="J51" s="266"/>
      <c r="K51" s="158">
        <v>0.01</v>
      </c>
      <c r="L51" s="276"/>
      <c r="M51" s="276"/>
      <c r="N51" s="276"/>
      <c r="O51" s="279"/>
      <c r="P51" s="279"/>
      <c r="Q51" s="279"/>
    </row>
    <row r="52" spans="3:17" ht="15.75">
      <c r="C52" s="267" t="s">
        <v>294</v>
      </c>
      <c r="D52" s="272">
        <v>0.045</v>
      </c>
      <c r="E52" s="272"/>
      <c r="F52" s="272"/>
      <c r="G52" s="272"/>
      <c r="H52" s="229"/>
      <c r="I52" s="274">
        <v>0.0444</v>
      </c>
      <c r="J52" s="274"/>
      <c r="K52" s="159">
        <v>0.0377</v>
      </c>
      <c r="L52" s="276"/>
      <c r="M52" s="276"/>
      <c r="N52" s="276"/>
      <c r="O52" s="262"/>
      <c r="P52" s="262"/>
      <c r="Q52" s="262"/>
    </row>
    <row r="53" spans="3:17" ht="15.75">
      <c r="C53" s="269"/>
      <c r="D53" s="273">
        <v>0.0054</v>
      </c>
      <c r="E53" s="273"/>
      <c r="F53" s="273"/>
      <c r="G53" s="273"/>
      <c r="H53" s="229"/>
      <c r="I53" s="274">
        <v>0.0006</v>
      </c>
      <c r="J53" s="274"/>
      <c r="K53" s="158"/>
      <c r="L53" s="276"/>
      <c r="M53" s="276"/>
      <c r="N53" s="276"/>
      <c r="O53" s="262"/>
      <c r="P53" s="262"/>
      <c r="Q53" s="262"/>
    </row>
    <row r="54" spans="3:17" ht="15.75">
      <c r="C54" s="269"/>
      <c r="D54" s="261">
        <v>0.0364</v>
      </c>
      <c r="E54" s="261"/>
      <c r="F54" s="261"/>
      <c r="G54" s="261"/>
      <c r="H54" s="229"/>
      <c r="I54" s="274">
        <v>0.0444</v>
      </c>
      <c r="J54" s="274"/>
      <c r="K54" s="160">
        <v>0.0377</v>
      </c>
      <c r="L54" s="276"/>
      <c r="M54" s="276"/>
      <c r="N54" s="276"/>
      <c r="O54" s="262"/>
      <c r="P54" s="262"/>
      <c r="Q54" s="262"/>
    </row>
    <row r="55" spans="3:17" ht="15.75">
      <c r="C55" s="268"/>
      <c r="D55" s="261">
        <v>0.0086</v>
      </c>
      <c r="E55" s="261"/>
      <c r="F55" s="261"/>
      <c r="G55" s="261"/>
      <c r="H55" s="229"/>
      <c r="I55" s="274">
        <v>0.0006</v>
      </c>
      <c r="J55" s="274"/>
      <c r="K55" s="160">
        <v>0.0067</v>
      </c>
      <c r="L55" s="276"/>
      <c r="M55" s="276"/>
      <c r="N55" s="276"/>
      <c r="O55" s="262"/>
      <c r="P55" s="262"/>
      <c r="Q55" s="262"/>
    </row>
    <row r="56" spans="3:17" ht="62.25" customHeight="1">
      <c r="C56" s="154" t="s">
        <v>295</v>
      </c>
      <c r="D56" s="262" t="s">
        <v>301</v>
      </c>
      <c r="E56" s="262"/>
      <c r="F56" s="262"/>
      <c r="G56" s="262"/>
      <c r="H56" s="229"/>
      <c r="I56" s="275"/>
      <c r="J56" s="275"/>
      <c r="K56" s="162" t="s">
        <v>304</v>
      </c>
      <c r="L56" s="279" t="s">
        <v>296</v>
      </c>
      <c r="M56" s="279"/>
      <c r="N56" s="279"/>
      <c r="O56" s="262"/>
      <c r="P56" s="262"/>
      <c r="Q56" s="262"/>
    </row>
  </sheetData>
  <sheetProtection/>
  <mergeCells count="63">
    <mergeCell ref="C44:Q45"/>
    <mergeCell ref="L56:N56"/>
    <mergeCell ref="O47:Q47"/>
    <mergeCell ref="O48:Q48"/>
    <mergeCell ref="O49:Q49"/>
    <mergeCell ref="O50:Q51"/>
    <mergeCell ref="O52:Q52"/>
    <mergeCell ref="L52:N52"/>
    <mergeCell ref="O54:Q54"/>
    <mergeCell ref="O55:Q55"/>
    <mergeCell ref="O56:Q56"/>
    <mergeCell ref="I55:J55"/>
    <mergeCell ref="I56:J56"/>
    <mergeCell ref="L53:N53"/>
    <mergeCell ref="L54:N54"/>
    <mergeCell ref="L55:N55"/>
    <mergeCell ref="C50:C51"/>
    <mergeCell ref="C52:C55"/>
    <mergeCell ref="D47:G47"/>
    <mergeCell ref="D48:G48"/>
    <mergeCell ref="D49:G49"/>
    <mergeCell ref="D50:G50"/>
    <mergeCell ref="D51:G51"/>
    <mergeCell ref="D52:G52"/>
    <mergeCell ref="D53:G53"/>
    <mergeCell ref="D55:G55"/>
    <mergeCell ref="D56:G56"/>
    <mergeCell ref="I47:J47"/>
    <mergeCell ref="I48:J48"/>
    <mergeCell ref="I49:J49"/>
    <mergeCell ref="I50:J50"/>
    <mergeCell ref="I51:J51"/>
    <mergeCell ref="I52:J52"/>
    <mergeCell ref="I53:J53"/>
    <mergeCell ref="I54:J54"/>
    <mergeCell ref="E9:F9"/>
    <mergeCell ref="Q33:Q37"/>
    <mergeCell ref="Q13:Q16"/>
    <mergeCell ref="D54:G54"/>
    <mergeCell ref="O53:Q53"/>
    <mergeCell ref="L47:N47"/>
    <mergeCell ref="L48:N48"/>
    <mergeCell ref="L49:N49"/>
    <mergeCell ref="L50:N50"/>
    <mergeCell ref="L51:N51"/>
    <mergeCell ref="A9:A11"/>
    <mergeCell ref="B9:B11"/>
    <mergeCell ref="C9:C11"/>
    <mergeCell ref="D9:D11"/>
    <mergeCell ref="B2:V2"/>
    <mergeCell ref="B3:V3"/>
    <mergeCell ref="B4:V4"/>
    <mergeCell ref="B5:V5"/>
    <mergeCell ref="V10:W10"/>
    <mergeCell ref="C6:S6"/>
    <mergeCell ref="C7:W7"/>
    <mergeCell ref="J9:K10"/>
    <mergeCell ref="G9:I10"/>
    <mergeCell ref="L9:M10"/>
    <mergeCell ref="N10:Q10"/>
    <mergeCell ref="N9:W9"/>
    <mergeCell ref="R10:S10"/>
    <mergeCell ref="T10:U10"/>
  </mergeCells>
  <printOptions/>
  <pageMargins left="0.23" right="0.2" top="0.65" bottom="0.5" header="0.31496062992125984" footer="0.19"/>
  <pageSetup fitToHeight="8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Администратор</cp:lastModifiedBy>
  <cp:lastPrinted>2017-12-14T09:45:22Z</cp:lastPrinted>
  <dcterms:created xsi:type="dcterms:W3CDTF">2012-09-07T07:00:57Z</dcterms:created>
  <dcterms:modified xsi:type="dcterms:W3CDTF">2017-12-14T10:28:32Z</dcterms:modified>
  <cp:category/>
  <cp:version/>
  <cp:contentType/>
  <cp:contentStatus/>
</cp:coreProperties>
</file>