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1" sheetId="1" r:id="rId1"/>
    <sheet name="Лист1" sheetId="2" r:id="rId2"/>
  </sheets>
  <definedNames>
    <definedName name="_xlnm._FilterDatabase" localSheetId="0" hidden="1">'1'!$A$7:$L$415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<sst xmlns="http://schemas.openxmlformats.org/spreadsheetml/2006/main" count="2043" uniqueCount="563">
  <si>
    <t>№</t>
  </si>
  <si>
    <t>1973</t>
  </si>
  <si>
    <t>АС300/39</t>
  </si>
  <si>
    <t>АС95/16</t>
  </si>
  <si>
    <t>1977</t>
  </si>
  <si>
    <t>АС150/24</t>
  </si>
  <si>
    <t>АС185/29</t>
  </si>
  <si>
    <t>1962</t>
  </si>
  <si>
    <t>1991</t>
  </si>
  <si>
    <t>АС 95/16</t>
  </si>
  <si>
    <t>1981</t>
  </si>
  <si>
    <t>1972</t>
  </si>
  <si>
    <t>Чеховка-Успеновка</t>
  </si>
  <si>
    <t>1968</t>
  </si>
  <si>
    <t>1976</t>
  </si>
  <si>
    <t>1975</t>
  </si>
  <si>
    <t>1979</t>
  </si>
  <si>
    <t>АС-95/16</t>
  </si>
  <si>
    <t>1998</t>
  </si>
  <si>
    <t>АС 120/19</t>
  </si>
  <si>
    <t>АС120/19</t>
  </si>
  <si>
    <t>1967</t>
  </si>
  <si>
    <t>Фёдоровка-Чеховка</t>
  </si>
  <si>
    <t>АЖ 120</t>
  </si>
  <si>
    <t>Приуральская-Комсомолец I</t>
  </si>
  <si>
    <t>Приуральская-Комсомолец II</t>
  </si>
  <si>
    <t>Красный партизан-Садчиковка</t>
  </si>
  <si>
    <t>Урицк-Святогорка</t>
  </si>
  <si>
    <t>Урицк - Лермонтова</t>
  </si>
  <si>
    <t>Святогорка-Новопавловка</t>
  </si>
  <si>
    <t>АС-70/11</t>
  </si>
  <si>
    <t>Смайловка-Красногорская</t>
  </si>
  <si>
    <t>Максут-Москалевка</t>
  </si>
  <si>
    <t>Смайловка-Максут</t>
  </si>
  <si>
    <t>Смайловка-Целинная</t>
  </si>
  <si>
    <t>Ракитная-Баталы</t>
  </si>
  <si>
    <t>Отпайка  Ордженикидзе II</t>
  </si>
  <si>
    <t>На ПСТ Перелески</t>
  </si>
  <si>
    <t>Промплощадка - Новоильиновка</t>
  </si>
  <si>
    <t>Отпайка на ПСТ Покровка</t>
  </si>
  <si>
    <t>Белинский-Смайловка</t>
  </si>
  <si>
    <t>АС 150/24</t>
  </si>
  <si>
    <t>Целинная-Дружба</t>
  </si>
  <si>
    <t>Степная-Жаильма</t>
  </si>
  <si>
    <t>Жаильма-Талдыколь</t>
  </si>
  <si>
    <t>Дружба-Бестау</t>
  </si>
  <si>
    <t>1970</t>
  </si>
  <si>
    <t>1974</t>
  </si>
  <si>
    <t>Джетыгара - Пригородная - Восточная</t>
  </si>
  <si>
    <t>Джетыгара - Милютинка - Мюктыколь</t>
  </si>
  <si>
    <t>Заходы на ПСТ Милютинка</t>
  </si>
  <si>
    <t>Глебовка-Камышное</t>
  </si>
  <si>
    <t>Отпайка на ПСТ Красноармейская</t>
  </si>
  <si>
    <t>Отпайка на ПСТ Тохтарово</t>
  </si>
  <si>
    <t>Камышное - Фрунзе - Жаильма</t>
  </si>
  <si>
    <t>Отпайка на "Фрунзе" к Камышное-Фрунзе</t>
  </si>
  <si>
    <t>Авангард-Буревестник</t>
  </si>
  <si>
    <t>1982</t>
  </si>
  <si>
    <t>Сосновка-Авангард</t>
  </si>
  <si>
    <t>Ушакова-Семилетка</t>
  </si>
  <si>
    <t>Костряковка-Курская</t>
  </si>
  <si>
    <t>AC70/11</t>
  </si>
  <si>
    <t>1987</t>
  </si>
  <si>
    <t>1969</t>
  </si>
  <si>
    <t>Новошумная-Костряковка</t>
  </si>
  <si>
    <t>АС70/11</t>
  </si>
  <si>
    <t>Чеховка-Новошумная</t>
  </si>
  <si>
    <t>АС50/8</t>
  </si>
  <si>
    <t>Урожайная-Надежденка</t>
  </si>
  <si>
    <t>Урожайная-Бурли</t>
  </si>
  <si>
    <t>Бурли-Михайловка</t>
  </si>
  <si>
    <t>Тогузак - Наука</t>
  </si>
  <si>
    <t>Станционная-Наука</t>
  </si>
  <si>
    <t>Кособа-Славянка</t>
  </si>
  <si>
    <t>Малороссийка-Лесная</t>
  </si>
  <si>
    <t>Урожайная-Смирновка</t>
  </si>
  <si>
    <t>АС35/6,2</t>
  </si>
  <si>
    <t>1978</t>
  </si>
  <si>
    <t>Пешковка - Костряковка</t>
  </si>
  <si>
    <t>Тогузак - Пешковка</t>
  </si>
  <si>
    <t>Комсомолец-Тогузакский ХПП с отп.на ПСТ "Урожайная"</t>
  </si>
  <si>
    <t>Бурли-Славянка</t>
  </si>
  <si>
    <t>Станционная-Новотроицкая -Победа</t>
  </si>
  <si>
    <t>Джаркуль-Владыкинка-Трактовая</t>
  </si>
  <si>
    <t>Улькенбарак-Малороссийка</t>
  </si>
  <si>
    <t>АС 70/11</t>
  </si>
  <si>
    <t>35</t>
  </si>
  <si>
    <t>1980</t>
  </si>
  <si>
    <t>АС 50/8</t>
  </si>
  <si>
    <t>ГРП-89 - Константиновка</t>
  </si>
  <si>
    <t>АС150/19</t>
  </si>
  <si>
    <t>Мичурина-Каражар</t>
  </si>
  <si>
    <t>Константиновка-Белозёрка</t>
  </si>
  <si>
    <t>1993</t>
  </si>
  <si>
    <t>53</t>
  </si>
  <si>
    <t>1961</t>
  </si>
  <si>
    <t>Казахстанец-Пионерская</t>
  </si>
  <si>
    <t>Приозёрная-Новоалексеевка</t>
  </si>
  <si>
    <t>1990</t>
  </si>
  <si>
    <t>Красный партизан - Гидроузел</t>
  </si>
  <si>
    <t>Прибрежная - Гидроузел</t>
  </si>
  <si>
    <t>Чеховка - Чистый Чандак - Мирная</t>
  </si>
  <si>
    <t>Константиновка-Садчиковка</t>
  </si>
  <si>
    <t>Мирная-Воскресеновка - Павловка</t>
  </si>
  <si>
    <t>Сосновый Бор - Янушевка</t>
  </si>
  <si>
    <t>Б.Чураковка-Маяковская</t>
  </si>
  <si>
    <t>Щербаково-Сосновый Бор - Заход на Щербаково</t>
  </si>
  <si>
    <t>Лермонтово-Свердловка</t>
  </si>
  <si>
    <t>Харьковская-Борки</t>
  </si>
  <si>
    <t>Боровская-Борки</t>
  </si>
  <si>
    <t xml:space="preserve">Боровская-Введенка </t>
  </si>
  <si>
    <t>АС-50/8</t>
  </si>
  <si>
    <t>1964</t>
  </si>
  <si>
    <t>Введенка-Каренинка</t>
  </si>
  <si>
    <t>АС 35/6,2</t>
  </si>
  <si>
    <t>1965</t>
  </si>
  <si>
    <t>Новопокровка-Куйбышева</t>
  </si>
  <si>
    <t>Пресногорьковка-Белоглинка</t>
  </si>
  <si>
    <t>Пресногорьковка-ХПП</t>
  </si>
  <si>
    <t>Боровская-Ломоносова с отпайкой на Тениз</t>
  </si>
  <si>
    <t>Будёновка - Молодёжная - Павловка</t>
  </si>
  <si>
    <t>Каренинка - Вишнёвка - Байгора</t>
  </si>
  <si>
    <t>Борис Романовка - Павловка</t>
  </si>
  <si>
    <t>Транзитная-Урожайная</t>
  </si>
  <si>
    <t>Новопокровка - Урицкий</t>
  </si>
  <si>
    <t>Урицк - Барв.-Веселый Подол - Лесная</t>
  </si>
  <si>
    <t>Веселый Подол</t>
  </si>
  <si>
    <t>Тагильский - Комсомолец 22,7км</t>
  </si>
  <si>
    <t>Урицк - Новая - Степная</t>
  </si>
  <si>
    <t>Чапаева-Лесная (до РП-3)</t>
  </si>
  <si>
    <t>Транзитная - Краснодон</t>
  </si>
  <si>
    <t>Святогорка-Карасу</t>
  </si>
  <si>
    <t>Целинная-Максут</t>
  </si>
  <si>
    <t>Вачасова-Нелюбинка</t>
  </si>
  <si>
    <t>Ливановка-Чебендовка</t>
  </si>
  <si>
    <t>Асенкритовка-Баталы</t>
  </si>
  <si>
    <t>Баталы-Баталинская</t>
  </si>
  <si>
    <t>Майская-Елизаветинка</t>
  </si>
  <si>
    <t>Крымская-Колос</t>
  </si>
  <si>
    <t>Тельмана-Некрасова</t>
  </si>
  <si>
    <t>Баталинская-Крымская</t>
  </si>
  <si>
    <t xml:space="preserve">Баталинская-Аятская </t>
  </si>
  <si>
    <t>ПТФ-Аятская</t>
  </si>
  <si>
    <t>Кара-Оба-Свердловка</t>
  </si>
  <si>
    <t>ПТФ-Свердловка</t>
  </si>
  <si>
    <t>Аршалинская-Комаровская</t>
  </si>
  <si>
    <t>Орджоникидзе-Тельмана</t>
  </si>
  <si>
    <t>Береговая-Рудненская</t>
  </si>
  <si>
    <t>Отпайка на Аятский ХПП</t>
  </si>
  <si>
    <t>Аршалинская-Приреченская</t>
  </si>
  <si>
    <t>Тяговая 52 - Елизаветинка</t>
  </si>
  <si>
    <t>ПСТ 84 Рудный - Рудненская</t>
  </si>
  <si>
    <t>Ливановка-Ворошиловка</t>
  </si>
  <si>
    <t>Забеловка-Чайковская</t>
  </si>
  <si>
    <t>Пригородная-Забеловка</t>
  </si>
  <si>
    <t>Чайковская-Комаровская</t>
  </si>
  <si>
    <t>Островская-Дзержинская</t>
  </si>
  <si>
    <t>Дружба-Свободная</t>
  </si>
  <si>
    <t>Дружба-Уркашская</t>
  </si>
  <si>
    <t>Шевченковка-Хозрет</t>
  </si>
  <si>
    <t>Краснооктябрьская - Красногорская</t>
  </si>
  <si>
    <t>Ишимская-Искра</t>
  </si>
  <si>
    <t>Ишимская-Кошевого</t>
  </si>
  <si>
    <t>Челгаши-Ишимская</t>
  </si>
  <si>
    <t>Челгаши-Элеваторная</t>
  </si>
  <si>
    <t>Братское-Герцена</t>
  </si>
  <si>
    <t>Диевка-Москалёвка</t>
  </si>
  <si>
    <t>52</t>
  </si>
  <si>
    <t>Тимофеевка-Комплекс</t>
  </si>
  <si>
    <t>Юльевка-Овцевод</t>
  </si>
  <si>
    <t>Москалевка-Комплекс</t>
  </si>
  <si>
    <t>Семиозерная-Новоселовка</t>
  </si>
  <si>
    <t>Нелюблинка-Тимофеевка</t>
  </si>
  <si>
    <t>Дружба - Буревестник</t>
  </si>
  <si>
    <t>1984</t>
  </si>
  <si>
    <t>Раздольная - Дружба</t>
  </si>
  <si>
    <t>Элеватор - Ишимская</t>
  </si>
  <si>
    <t>Первомайская-Приозерная</t>
  </si>
  <si>
    <t>Раздольный - Сосновка</t>
  </si>
  <si>
    <t>2-Х-ЦЕПНАЯ (п.Перцевка Костан.р-н)</t>
  </si>
  <si>
    <t>Ново-Троицкая - Победа</t>
  </si>
  <si>
    <t>Троицк-ГРЭС - Станционная - Приуральская</t>
  </si>
  <si>
    <t>Приуральская - Джаркуль - Федоровка</t>
  </si>
  <si>
    <t>Приуральская-Урожайная 1</t>
  </si>
  <si>
    <t>Заход к ВЛ-110 Фрунзе - Жаильма</t>
  </si>
  <si>
    <t>АС 70/11(1,9км)</t>
  </si>
  <si>
    <t>Воскресеновка</t>
  </si>
  <si>
    <t>Большая Чураковка - Силантьевка-Щербакова</t>
  </si>
  <si>
    <t>Урицк-Севастополь - Павловский</t>
  </si>
  <si>
    <t>АС-50</t>
  </si>
  <si>
    <t>А-50</t>
  </si>
  <si>
    <t>1971</t>
  </si>
  <si>
    <t>АС-35</t>
  </si>
  <si>
    <t>Карасу-ХПП</t>
  </si>
  <si>
    <t>АС-25</t>
  </si>
  <si>
    <t>Новопавловка-Промзона</t>
  </si>
  <si>
    <t>А-35</t>
  </si>
  <si>
    <t>Урицкая - Элеватор - Нефтебаза</t>
  </si>
  <si>
    <t>Успеновка-ХПП</t>
  </si>
  <si>
    <t>Костряковка-МТМ</t>
  </si>
  <si>
    <t>АС-95</t>
  </si>
  <si>
    <t>Урожайная-ПТФ</t>
  </si>
  <si>
    <t>А-70</t>
  </si>
  <si>
    <t xml:space="preserve"> Баталы-ХПП</t>
  </si>
  <si>
    <t>Орджоникедзе-ХПП</t>
  </si>
  <si>
    <t>АС-35-50</t>
  </si>
  <si>
    <t>Майская-АВМ</t>
  </si>
  <si>
    <t>Майская-ГППЗ</t>
  </si>
  <si>
    <t>Перелески 2 - ХПП</t>
  </si>
  <si>
    <t>Перелески - ЦУ - Зерноток</t>
  </si>
  <si>
    <t>Докучаева-Элеватор</t>
  </si>
  <si>
    <t>Ишимская-Животноводство</t>
  </si>
  <si>
    <t>Новопавловка - Айткула</t>
  </si>
  <si>
    <t>Хмельницкая - Ковалевка</t>
  </si>
  <si>
    <t>Комсомолец-Гурьяновка</t>
  </si>
  <si>
    <t>Комсомольская - ПТФ</t>
  </si>
  <si>
    <t xml:space="preserve"> Электрокотельная</t>
  </si>
  <si>
    <t>Урицк-Рыбное</t>
  </si>
  <si>
    <t>А-25-50</t>
  </si>
  <si>
    <t xml:space="preserve"> Семиозёрная-Черниговка</t>
  </si>
  <si>
    <t>АС 120/19, АС150/24, АС 300/39</t>
  </si>
  <si>
    <t>АС150/24, АС185/29</t>
  </si>
  <si>
    <t>АС 120/19, АС150/24, АС185/29</t>
  </si>
  <si>
    <t>АС95/16, АС150/24</t>
  </si>
  <si>
    <t>АС120/19, АС150/24</t>
  </si>
  <si>
    <t>АС-70/11, АС120/19</t>
  </si>
  <si>
    <t>АС185/29, АС150/24(15,7км)</t>
  </si>
  <si>
    <t>АС-70/11(4,2км), АС185/29(1,8км)</t>
  </si>
  <si>
    <t>АС150/24, АС-95/16 (5,8км)</t>
  </si>
  <si>
    <t>АС120/19, АЖ120(30км)</t>
  </si>
  <si>
    <t>АС95/16, АС185/29(2км)</t>
  </si>
  <si>
    <t>АС70/11, АС95/16</t>
  </si>
  <si>
    <t>АC35/6.2(7,5км), AC70/11, АС95/16</t>
  </si>
  <si>
    <t>АС 70/11, АС 95/16</t>
  </si>
  <si>
    <t>АС70/11 (11,5км), АС95/16 (8,5км)</t>
  </si>
  <si>
    <t>Пионерская-Сосновый Бор - Б.Чураковка-Свердловка</t>
  </si>
  <si>
    <t>АС50/8, АС70/11(25,9км)</t>
  </si>
  <si>
    <t>АС 35/6,2, АС 50/8</t>
  </si>
  <si>
    <t>АС 50/8, АС 95/16, АС120/19</t>
  </si>
  <si>
    <t xml:space="preserve">АС 50/8, АС70/11, АС-95/16(2,3км), АС120/19, </t>
  </si>
  <si>
    <t>АС 35/6,2, АС70/11</t>
  </si>
  <si>
    <t>АС35/6,2, АС50/8</t>
  </si>
  <si>
    <t>АС70/11, АС95/16(2,3км)</t>
  </si>
  <si>
    <t>АС50/8, АС70/11(23,75км), А70</t>
  </si>
  <si>
    <t>АС50/8, АС70/11</t>
  </si>
  <si>
    <t>АС50/8, АС35/6,2</t>
  </si>
  <si>
    <t>АС35/6,2, АС70/11</t>
  </si>
  <si>
    <t>АС-50/8, АС-95/16</t>
  </si>
  <si>
    <t>АС-50/8, АС-70/11</t>
  </si>
  <si>
    <t>АС-35/6,2, АС-70/11</t>
  </si>
  <si>
    <t xml:space="preserve"> АпС 120/19 (37,5км), АСУ95/16</t>
  </si>
  <si>
    <t>АС95/16, АС-120/19(4,1км)</t>
  </si>
  <si>
    <t>А-70, ПС-25</t>
  </si>
  <si>
    <t>АС-35(26,02км), А-50, А-35 (6,05км)</t>
  </si>
  <si>
    <t>АЖ-50, АС-35</t>
  </si>
  <si>
    <t>АС-70, АС-35</t>
  </si>
  <si>
    <t>1986</t>
  </si>
  <si>
    <t>Константиновка-Береговая</t>
  </si>
  <si>
    <t>Семиозерная-Хладобойня</t>
  </si>
  <si>
    <t xml:space="preserve"> АС120/19</t>
  </si>
  <si>
    <t>Ворошиловка-Краснооктябрьская</t>
  </si>
  <si>
    <t>54</t>
  </si>
  <si>
    <t>АС70/11(32,3км), АС50/8(11,3км), АС95/16</t>
  </si>
  <si>
    <t>АС50/8,  АС95/16</t>
  </si>
  <si>
    <t>АС-70/11, АС-50/8, АС-95/16</t>
  </si>
  <si>
    <t>АС-35/6,2, АС-50/8</t>
  </si>
  <si>
    <t>АС95/16, АС120/19</t>
  </si>
  <si>
    <t>А-95, АС-70/11</t>
  </si>
  <si>
    <t>ПС-25, ПС-35</t>
  </si>
  <si>
    <t>КЛ 10кВ Городская-РП12-1</t>
  </si>
  <si>
    <t>ААБл-10-3х240</t>
  </si>
  <si>
    <t>КЛ 10кВ Городская-РП12-2</t>
  </si>
  <si>
    <t>КЛ РП12-ТРЦ"Mart"-1</t>
  </si>
  <si>
    <t>КЛ РП12-ТРЦ"Mart"-2</t>
  </si>
  <si>
    <t>Кабельн.линия связи от ОПХ "Заречное" до ПСТ "Заречное"</t>
  </si>
  <si>
    <t>Возд.сеть 0,4 от комплектная трансформ-я подстанция Гараж</t>
  </si>
  <si>
    <t>Каб.сеть 0,4 от комплектная трансформ-я подстанция база УМС</t>
  </si>
  <si>
    <t>АСБ 3х50+1х35</t>
  </si>
  <si>
    <t>Сеть 0,4 от комплектная транформ-я подстанция РПК</t>
  </si>
  <si>
    <t>КЛ 0,4кВ РП12-Абая 155</t>
  </si>
  <si>
    <t>АВВГ-1-4х95</t>
  </si>
  <si>
    <t>КЛ 0,4кВ РП12-ГРП ЦУМ 1.1</t>
  </si>
  <si>
    <t>АВВГ-1-4х150</t>
  </si>
  <si>
    <t>КЛ 0,4кВ РП12-ГРП ЦУМ 1.2</t>
  </si>
  <si>
    <t>КЛ 0,4кВ РП12-ГРП ЦУМ 1.3</t>
  </si>
  <si>
    <t>КЛ 0,4кВ РП12-ГРП ЦУМ 1.4</t>
  </si>
  <si>
    <t>КЛ 0,4кВ РП12-ГРП ЦУМ 2.1</t>
  </si>
  <si>
    <t>КЛ 0,4кВ РП12-ГРП ЦУМ 2.2</t>
  </si>
  <si>
    <t>КЛ 0,4кВ РП12-ГРП ЦУМ 2.3</t>
  </si>
  <si>
    <t>КЛ 0,4кВ РП12-ГРП ЦУМ 2.4</t>
  </si>
  <si>
    <t>Костанайский</t>
  </si>
  <si>
    <t>КЛ 10кВ</t>
  </si>
  <si>
    <t xml:space="preserve"> ВЛ 0,4кВ</t>
  </si>
  <si>
    <t>КЛ 0,4кВ</t>
  </si>
  <si>
    <t>2014</t>
  </si>
  <si>
    <t>вл</t>
  </si>
  <si>
    <t>пс</t>
  </si>
  <si>
    <t>расчет ср.процента износа</t>
  </si>
  <si>
    <t>РПБ</t>
  </si>
  <si>
    <t>55</t>
  </si>
  <si>
    <t>56</t>
  </si>
  <si>
    <t>УМС ЛЭПБ</t>
  </si>
  <si>
    <t>СИП 3х50+1х35, СИП 3х35+1х25, СИП 1х25+1х25</t>
  </si>
  <si>
    <t>АС-70</t>
  </si>
  <si>
    <t>510</t>
  </si>
  <si>
    <t>330</t>
  </si>
  <si>
    <t>450</t>
  </si>
  <si>
    <t>710</t>
  </si>
  <si>
    <t>390</t>
  </si>
  <si>
    <t>265</t>
  </si>
  <si>
    <t>210</t>
  </si>
  <si>
    <t>175</t>
  </si>
  <si>
    <t>Урицк-Сорочинская</t>
  </si>
  <si>
    <t>142</t>
  </si>
  <si>
    <t>375</t>
  </si>
  <si>
    <t>215</t>
  </si>
  <si>
    <t>170</t>
  </si>
  <si>
    <t>314</t>
  </si>
  <si>
    <t>199</t>
  </si>
  <si>
    <t>273</t>
  </si>
  <si>
    <t>134</t>
  </si>
  <si>
    <t>60</t>
  </si>
  <si>
    <t>136</t>
  </si>
  <si>
    <t>130</t>
  </si>
  <si>
    <t>МРЭТ ЖШС-гі қызмет көрсету аймағында орналасқан</t>
  </si>
  <si>
    <t>Кернеуі 0,4-220кВ әуе және кабель желілерінің өткізу қабілеті.</t>
  </si>
  <si>
    <t>Жылы</t>
  </si>
  <si>
    <t>МЖ участкесі</t>
  </si>
  <si>
    <t>енгізу</t>
  </si>
  <si>
    <t>ӘЖ кернеуі, кВ</t>
  </si>
  <si>
    <t>Ұзындығы, км</t>
  </si>
  <si>
    <t>трасса бойынша</t>
  </si>
  <si>
    <t xml:space="preserve">Маркасы </t>
  </si>
  <si>
    <t>Сым</t>
  </si>
  <si>
    <t>Сым саны</t>
  </si>
  <si>
    <t>Өткізу қабілеті, А</t>
  </si>
  <si>
    <t>Жолдардың атауы</t>
  </si>
  <si>
    <t>ЭБЖ кіру және шығу 220/110/35 КС 220"Заречная"</t>
  </si>
  <si>
    <t>Қарабалық</t>
  </si>
  <si>
    <t>Барлығы 220 кВ</t>
  </si>
  <si>
    <t>1 сым</t>
  </si>
  <si>
    <t>ӘЖ 220 кВ</t>
  </si>
  <si>
    <t xml:space="preserve">ӘЖ 110 кВ </t>
  </si>
  <si>
    <t>Приуральская- Урожайная 2</t>
  </si>
  <si>
    <t>Қостанай</t>
  </si>
  <si>
    <t>Качар-Үлкен Барақ</t>
  </si>
  <si>
    <t>Есенкөл-Үлкен Барақ</t>
  </si>
  <si>
    <t>Орталық Оңтүстік</t>
  </si>
  <si>
    <t>2 сым</t>
  </si>
  <si>
    <t>Оңтүстік-Оңтүстік-Батыс</t>
  </si>
  <si>
    <t>Краснопартизан-Оңтүстік Батыс</t>
  </si>
  <si>
    <t>Қостанай-Орталық</t>
  </si>
  <si>
    <t>Орталық-Солтүстік тізбек</t>
  </si>
  <si>
    <t xml:space="preserve">Қостанай </t>
  </si>
  <si>
    <t>Сарбай-Орталық</t>
  </si>
  <si>
    <t>Отпайка -Сарбай-Орталық - Красный Партизан</t>
  </si>
  <si>
    <t xml:space="preserve">Орталық-Заречная </t>
  </si>
  <si>
    <t xml:space="preserve">Орталық 11- Заречная </t>
  </si>
  <si>
    <t>Орталық -Озерный</t>
  </si>
  <si>
    <t>Успеновка-Озерный</t>
  </si>
  <si>
    <t>Заречный-Большой Чураков</t>
  </si>
  <si>
    <t>Заречный-Владимиров</t>
  </si>
  <si>
    <t>Урожайная-Михайлов</t>
  </si>
  <si>
    <t xml:space="preserve">тізбек бойынша </t>
  </si>
  <si>
    <t>Орталық -Борис-Романовка</t>
  </si>
  <si>
    <t>Владимиров-Боровской</t>
  </si>
  <si>
    <t>Боровской-Киевская</t>
  </si>
  <si>
    <t>Боровской-Будённовка</t>
  </si>
  <si>
    <t xml:space="preserve">Мендіқара </t>
  </si>
  <si>
    <t>Киевская-Ленин</t>
  </si>
  <si>
    <t>Ленин-Чапаев</t>
  </si>
  <si>
    <t>Урицк - Ленин</t>
  </si>
  <si>
    <t>Сарыкөл</t>
  </si>
  <si>
    <t>КҚҚ-ға кіру Тимирязева</t>
  </si>
  <si>
    <t>Урицк - Қоскөл</t>
  </si>
  <si>
    <t>Әулиекөл</t>
  </si>
  <si>
    <t>Октябрь</t>
  </si>
  <si>
    <t>ОӘЖ ЭБЖ</t>
  </si>
  <si>
    <t>ПСТ Лисаков 220 - ПСТ 4,19 Е</t>
  </si>
  <si>
    <t>ПСТ Лисаков - ПСТ 20 (Город-3)</t>
  </si>
  <si>
    <t>Кұшмұрын-Новопавловка-Святогорка</t>
  </si>
  <si>
    <t>Лисаков-Күржүнкөл1</t>
  </si>
  <si>
    <t>Лисаков-Күржүнкөл 2</t>
  </si>
  <si>
    <t>Лисаков-Химволокно</t>
  </si>
  <si>
    <t>Қарталы - Тобыл</t>
  </si>
  <si>
    <t>Орджоникидзе-Приреченская - Аршалы</t>
  </si>
  <si>
    <t>Аршалы- ПТФ</t>
  </si>
  <si>
    <t>Лисаков-Жетіқара</t>
  </si>
  <si>
    <t>Глебовка КС-ға кіру</t>
  </si>
  <si>
    <t>Аят КС-қа кіру</t>
  </si>
  <si>
    <t>Отпайка на Ордженикидзе</t>
  </si>
  <si>
    <t>Отпайка на Перелески</t>
  </si>
  <si>
    <t>Лисаков-Тобол-I</t>
  </si>
  <si>
    <t>Тобыл - Тарановка</t>
  </si>
  <si>
    <t>Лисаков-Тобыл-II</t>
  </si>
  <si>
    <t>Лисаков-Промплощадка</t>
  </si>
  <si>
    <t>Тобыл-Новоильиновка</t>
  </si>
  <si>
    <t>Лисаков-Красногорская</t>
  </si>
  <si>
    <t xml:space="preserve"> Рыбопитомник КС-не кіру</t>
  </si>
  <si>
    <t>Лисаков-Белинская</t>
  </si>
  <si>
    <t xml:space="preserve">Жітіқара </t>
  </si>
  <si>
    <t xml:space="preserve"> Пригородная КС-ке кіру</t>
  </si>
  <si>
    <t>Мықтыкөл-Степная</t>
  </si>
  <si>
    <t>Талдыкөл-Уркашская</t>
  </si>
  <si>
    <t>Докучаев-Семилетка</t>
  </si>
  <si>
    <t>Докучаев-Сосновка</t>
  </si>
  <si>
    <t>Науырзым</t>
  </si>
  <si>
    <t>Есенкөл-Кособа</t>
  </si>
  <si>
    <t>Михайловка - Боскөл</t>
  </si>
  <si>
    <t>ПСТ Приречная - Боскөл</t>
  </si>
  <si>
    <t>Надежденка-Сарыкөл</t>
  </si>
  <si>
    <t>Михайловка - Өрнек</t>
  </si>
  <si>
    <t>Өрнек-Приречная</t>
  </si>
  <si>
    <t xml:space="preserve">Коржункөл-Үлкенбарак </t>
  </si>
  <si>
    <t>Чехов - Кень-Аральская - Байгора</t>
  </si>
  <si>
    <t>Ульяновка-Коржункөл</t>
  </si>
  <si>
    <t>Батыс сымын-дәнекерлеу 1,2</t>
  </si>
  <si>
    <t xml:space="preserve">Оңтүстік- КЖБИ </t>
  </si>
  <si>
    <t>Оңтүстік -Қостанай дәнекерлеумен</t>
  </si>
  <si>
    <t xml:space="preserve"> Затоболов ПС-да дәнекерлеу  35/10 кВ</t>
  </si>
  <si>
    <t>Қостанай - Притобольский</t>
  </si>
  <si>
    <t>Красный партизан - Саяжайлар</t>
  </si>
  <si>
    <t>Жамбыл - Притобольская       ОПХ - Казахстанец</t>
  </si>
  <si>
    <t>Заречный КС-ке кіру</t>
  </si>
  <si>
    <t>Глазунов-Маяковская</t>
  </si>
  <si>
    <t>Организатор-Глазунов</t>
  </si>
  <si>
    <t>Красный партизан - Жданов</t>
  </si>
  <si>
    <t>Озерный - Шишенка - Мирная</t>
  </si>
  <si>
    <t>Жамбыл-Александровка</t>
  </si>
  <si>
    <t>Садчиковка-Қаражар</t>
  </si>
  <si>
    <t>Қаражар-Гидроузел</t>
  </si>
  <si>
    <t>Докучаев - Димитрова - Янушевка</t>
  </si>
  <si>
    <t>Лермонтова-Докучаев</t>
  </si>
  <si>
    <t>Обаган-Новоалексеевка</t>
  </si>
  <si>
    <t>Ақсуат - Каменск-Уральск</t>
  </si>
  <si>
    <t>Ақсуат -  Красная Пресня</t>
  </si>
  <si>
    <t>Красная Пресня - Балықты</t>
  </si>
  <si>
    <t>Ұзын-Ағаш-Балықты</t>
  </si>
  <si>
    <t>Ломоносова-Ұзұнағаш</t>
  </si>
  <si>
    <t>Чапаев-Суворово</t>
  </si>
  <si>
    <t>Чапаев-Пресноредуть</t>
  </si>
  <si>
    <t>Ленин - Калинин - Моховое</t>
  </si>
  <si>
    <t>Ленин-Арзамасская</t>
  </si>
  <si>
    <t>й</t>
  </si>
  <si>
    <t>Ресей-Моховое</t>
  </si>
  <si>
    <t>Сібір  -К.Маркса -Пресногорьковка</t>
  </si>
  <si>
    <t>Моховое - Сібір</t>
  </si>
  <si>
    <t>Ленин-Новопокровка</t>
  </si>
  <si>
    <t>Жамбыл- Казахстанец</t>
  </si>
  <si>
    <t>Заречный- Тәжірибелік-өндірістік шаруашылық</t>
  </si>
  <si>
    <t>Заречный-Притобольская</t>
  </si>
  <si>
    <t>Отчет о совместимости для рус.xls</t>
  </si>
  <si>
    <t>Дата отчета: 08.02.2024 16:10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</si>
  <si>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</si>
  <si>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</si>
  <si>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</si>
  <si>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</si>
  <si>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</si>
  <si>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1'!I38</t>
  </si>
  <si>
    <t>Excel 97–2003</t>
  </si>
  <si>
    <t>Барлығы 110 кВ</t>
  </si>
  <si>
    <t>ӘЖ 35 кВ</t>
  </si>
  <si>
    <t>Озерный-Майкөл</t>
  </si>
  <si>
    <t>Рязановка - Майкөл</t>
  </si>
  <si>
    <t>Константиновка - Организатор-Глазунов</t>
  </si>
  <si>
    <t>Ждановка-Майкөл</t>
  </si>
  <si>
    <t>Каменск-Орал - Харьковская</t>
  </si>
  <si>
    <t>Ресей-Балықты</t>
  </si>
  <si>
    <t>Докучаев-Димитрова</t>
  </si>
  <si>
    <t>Қоскөл-Комсомольская - Веселый Подол</t>
  </si>
  <si>
    <t>Қойбағар-Амангелді</t>
  </si>
  <si>
    <t>Қойбағар-Қарасу</t>
  </si>
  <si>
    <t>Чапаев- Хмельницкого</t>
  </si>
  <si>
    <t>Урицк - Крыловка - Лермонтов -Свердловка</t>
  </si>
  <si>
    <t>Қоскөл-Ленинград</t>
  </si>
  <si>
    <t xml:space="preserve">Қарасу ПСТ-ге кіру </t>
  </si>
  <si>
    <t>Баканская-Қарасу</t>
  </si>
  <si>
    <t>Святогорка-Обаған</t>
  </si>
  <si>
    <t>Святогорка-Колос - Майская-Юбилейный</t>
  </si>
  <si>
    <t>Колос - Қарамырза</t>
  </si>
  <si>
    <t>Павлов-Майское</t>
  </si>
  <si>
    <t>Таранов-Рассвет</t>
  </si>
  <si>
    <t>Таранов-Красносельская</t>
  </si>
  <si>
    <t>Таранов-Майская</t>
  </si>
  <si>
    <t xml:space="preserve">Красносельская ПСТ-де дәнекерлеу </t>
  </si>
  <si>
    <t>Таранов-Таранов</t>
  </si>
  <si>
    <t>Тобыл-Таранов</t>
  </si>
  <si>
    <t>Тобыл-Тобыл ХПП</t>
  </si>
  <si>
    <t>Тобыл-Колос</t>
  </si>
  <si>
    <t>Апанов-Дощанова</t>
  </si>
  <si>
    <t>Апанов-Вачасова</t>
  </si>
  <si>
    <t>Асенкритовка - Есенкөл - Лесная</t>
  </si>
  <si>
    <t>Жетіқара-Пригородная</t>
  </si>
  <si>
    <t>Жетіқара</t>
  </si>
  <si>
    <t>элеваторда дәнеклерлеу (Пригородная)</t>
  </si>
  <si>
    <t>Жетіқара-Тургеновка</t>
  </si>
  <si>
    <t>Тургеновка-Кұсаққан</t>
  </si>
  <si>
    <t>Құсаққан-Хазрет</t>
  </si>
  <si>
    <t>Мүктікөл-Шевченковка</t>
  </si>
  <si>
    <t>Милютинка-Мүктікөл</t>
  </si>
  <si>
    <t>Мүктікөл-Прогресс</t>
  </si>
  <si>
    <t>Мүктікөл-Комсомольская</t>
  </si>
  <si>
    <t>Мүктікөл-Волгоградская</t>
  </si>
  <si>
    <t>Волгоградская-Жайлма</t>
  </si>
  <si>
    <t xml:space="preserve"> ПК Аққарға астықты дәнекерлеу</t>
  </si>
  <si>
    <t xml:space="preserve"> Аққарға бригадасы дәнекерлеу </t>
  </si>
  <si>
    <t>Қамышты-Ливановка</t>
  </si>
  <si>
    <t>Қамышты-Бестөбе</t>
  </si>
  <si>
    <t>Қамышты-Адаевка - Алтынсарин- Свободное</t>
  </si>
  <si>
    <t>Алтынсарин ПСТ-не кіру</t>
  </si>
  <si>
    <t>Наурзум</t>
  </si>
  <si>
    <t>Клочкова-Адаев</t>
  </si>
  <si>
    <t>Сахаров-Клочкова</t>
  </si>
  <si>
    <t>Жайлма-Сахаровка</t>
  </si>
  <si>
    <t>Жайлма-Остров</t>
  </si>
  <si>
    <t>Кошевого-Қарамырза</t>
  </si>
  <si>
    <t>Айдарлы-Искра</t>
  </si>
  <si>
    <t>Қойбагар-Герцена</t>
  </si>
  <si>
    <t>Братская - Жекекөл</t>
  </si>
  <si>
    <t>Хладобойныйға кіру</t>
  </si>
  <si>
    <t>Семиозёрная-Баймағамбетов</t>
  </si>
  <si>
    <t>Баймағамбетов-Бағаналы</t>
  </si>
  <si>
    <t xml:space="preserve">Семиозёрная-Аманқарағай                         </t>
  </si>
  <si>
    <t>Новосёлов-Юльевка</t>
  </si>
  <si>
    <t>Аманқарағай - Новонежин</t>
  </si>
  <si>
    <t>Новонежин - Первомайка</t>
  </si>
  <si>
    <t>Апановка-Қазанбасы</t>
  </si>
  <si>
    <t>Юльевка-Докучаев</t>
  </si>
  <si>
    <t>Семилетка-Шолақсай</t>
  </si>
  <si>
    <t>Шолақсай-Братская</t>
  </si>
  <si>
    <t>Дәмді-Кожахмет</t>
  </si>
  <si>
    <t>Челгаши-Жекекөл</t>
  </si>
  <si>
    <t>Октярбрь</t>
  </si>
  <si>
    <t>Челгаши-Айдарлы</t>
  </si>
  <si>
    <t>Қойбағор- Айдарлы</t>
  </si>
  <si>
    <t>Аманқарағай ХПП</t>
  </si>
  <si>
    <t>Целинная-Қосогөл</t>
  </si>
  <si>
    <t>Қосогөл-Диевка</t>
  </si>
  <si>
    <t>Семилетка-Қожа</t>
  </si>
  <si>
    <t>Семилетка-Науырзым</t>
  </si>
  <si>
    <t>Панфилова-Дәмді</t>
  </si>
  <si>
    <t>Дәмді-Қожа</t>
  </si>
  <si>
    <t>Сарыкөл-Станционное</t>
  </si>
  <si>
    <t>БАРЛЫҒЫ 35 кВ</t>
  </si>
  <si>
    <t xml:space="preserve">ӘЖ 10кВ </t>
  </si>
  <si>
    <t>Костанайлық Пожарное Депо</t>
  </si>
  <si>
    <t>Федоров-Элеватор</t>
  </si>
  <si>
    <t>Перелески - орталық үй</t>
  </si>
  <si>
    <t>Боровской- Маслозавод</t>
  </si>
  <si>
    <t>Линия электропередачи ВЛ-10кВ в габаритах 35кВ "Дәмді-Бүйректал"</t>
  </si>
  <si>
    <t>Айдарлы-ХПП</t>
  </si>
  <si>
    <t>Новонежин - Мельница</t>
  </si>
  <si>
    <t>Қамышты-ХПП</t>
  </si>
  <si>
    <t>Владимиров-Кормоцех</t>
  </si>
  <si>
    <t>Отпайка от ЛЭП-10 Лисаков-ПС 11</t>
  </si>
  <si>
    <t>Ақсу-Приречная</t>
  </si>
  <si>
    <t>БАРЛЫҒЫ 10 кВ</t>
  </si>
  <si>
    <t>Кәсіпорын аумағындағы электр желісі</t>
  </si>
  <si>
    <t>БАРЛЫҒЫ КЛ 10 кВ</t>
  </si>
  <si>
    <t>БАРЛЫҒЫ 0,4 кВ</t>
  </si>
  <si>
    <t xml:space="preserve">БАРЛЫҒЫ КЛ 0,4кВ </t>
  </si>
  <si>
    <t xml:space="preserve">БАРЛЫҒЫ </t>
  </si>
  <si>
    <t xml:space="preserve">                                 СЛЭП  бастығы                                      А. Жумабеков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</si>
</sst>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000"/>
    <numFmt numFmtId="178" formatCode="0.0000000"/>
    <numFmt numFmtId="179" formatCode="0.00000000"/>
    <numFmt numFmtId="180" formatCode="#,##0.000"/>
    <numFmt numFmtId="181" formatCode="#,##0.0000"/>
    <numFmt numFmtId="182" formatCode="#,##0.00000"/>
    <numFmt numFmtId="183" formatCode="#,##0.000000"/>
    <numFmt numFmtId="184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0" xfId="54" applyNumberFormat="1" applyFont="1" applyFill="1" applyBorder="1" applyAlignment="1" applyProtection="1">
      <alignment vertical="center" wrapText="1"/>
      <protection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182" fontId="3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vertical="center"/>
    </xf>
    <xf numFmtId="2" fontId="3" fillId="0" borderId="10" xfId="54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Fill="1" applyBorder="1" applyAlignment="1">
      <alignment vertical="center" wrapText="1"/>
    </xf>
    <xf numFmtId="181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vertical="center"/>
    </xf>
    <xf numFmtId="175" fontId="3" fillId="0" borderId="10" xfId="54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0" xfId="53" applyNumberFormat="1" applyFont="1" applyFill="1" applyBorder="1" applyAlignment="1">
      <alignment horizontal="center" vertical="center"/>
      <protection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0" fontId="3" fillId="33" borderId="10" xfId="53" applyFont="1" applyFill="1" applyBorder="1" applyAlignment="1">
      <alignment vertical="center" wrapText="1"/>
      <protection/>
    </xf>
    <xf numFmtId="1" fontId="3" fillId="0" borderId="10" xfId="0" applyNumberFormat="1" applyFont="1" applyFill="1" applyBorder="1" applyAlignment="1">
      <alignment horizontal="center"/>
    </xf>
    <xf numFmtId="1" fontId="4" fillId="0" borderId="10" xfId="59" applyNumberFormat="1" applyFont="1" applyFill="1" applyBorder="1" applyAlignment="1">
      <alignment horizontal="center" vertical="center"/>
    </xf>
    <xf numFmtId="49" fontId="4" fillId="0" borderId="10" xfId="59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1" fillId="0" borderId="17" xfId="42" applyNumberFormat="1" applyBorder="1" applyAlignment="1" applyProtection="1" quotePrefix="1">
      <alignment horizontal="center" vertical="top" wrapText="1"/>
      <protection/>
    </xf>
    <xf numFmtId="0" fontId="0" fillId="0" borderId="19" xfId="0" applyNumberForma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ER_LINE" xfId="53"/>
    <cellStyle name="Обычный_КРЭК9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/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5"/>
  <sheetViews>
    <sheetView tabSelected="1" zoomScale="96" zoomScaleNormal="96" zoomScaleSheetLayoutView="100" zoomScalePageLayoutView="0" workbookViewId="0" topLeftCell="A1">
      <pane ySplit="7" topLeftCell="A367" activePane="bottomLeft" state="frozen"/>
      <selection pane="topLeft" activeCell="B1" sqref="B1"/>
      <selection pane="bottomLeft" activeCell="D418" sqref="D418"/>
    </sheetView>
  </sheetViews>
  <sheetFormatPr defaultColWidth="9.00390625" defaultRowHeight="12.75" outlineLevelRow="1"/>
  <cols>
    <col min="1" max="1" width="5.00390625" style="48" customWidth="1"/>
    <col min="2" max="2" width="47.625" style="40" customWidth="1"/>
    <col min="3" max="3" width="11.875" style="1" bestFit="1" customWidth="1"/>
    <col min="4" max="4" width="18.375" style="34" bestFit="1" customWidth="1"/>
    <col min="5" max="5" width="8.75390625" style="1" customWidth="1"/>
    <col min="6" max="6" width="14.75390625" style="100" customWidth="1"/>
    <col min="7" max="7" width="14.125" style="75" customWidth="1"/>
    <col min="8" max="8" width="9.125" style="83" customWidth="1"/>
    <col min="9" max="9" width="20.125" style="1" customWidth="1"/>
    <col min="10" max="10" width="11.25390625" style="1" customWidth="1"/>
    <col min="11" max="11" width="17.125" style="54" customWidth="1"/>
    <col min="12" max="16384" width="9.125" style="1" customWidth="1"/>
  </cols>
  <sheetData>
    <row r="2" spans="2:11" s="38" customFormat="1" ht="18" customHeight="1">
      <c r="B2" s="98"/>
      <c r="C2" s="124" t="s">
        <v>324</v>
      </c>
      <c r="D2" s="124"/>
      <c r="E2" s="124"/>
      <c r="F2" s="124"/>
      <c r="G2" s="124"/>
      <c r="H2" s="124"/>
      <c r="I2" s="124"/>
      <c r="J2" s="125"/>
      <c r="K2" s="125"/>
    </row>
    <row r="3" spans="2:11" s="38" customFormat="1" ht="18.75">
      <c r="B3" s="99"/>
      <c r="C3" s="124" t="s">
        <v>325</v>
      </c>
      <c r="D3" s="124"/>
      <c r="E3" s="124"/>
      <c r="F3" s="124"/>
      <c r="G3" s="124"/>
      <c r="H3" s="124"/>
      <c r="I3" s="124"/>
      <c r="J3" s="125"/>
      <c r="K3" s="125"/>
    </row>
    <row r="4" spans="1:11" s="25" customFormat="1" ht="18.75">
      <c r="A4" s="49"/>
      <c r="B4" s="41"/>
      <c r="C4" s="24"/>
      <c r="D4" s="27"/>
      <c r="E4" s="24"/>
      <c r="F4" s="101"/>
      <c r="G4" s="76"/>
      <c r="H4" s="84"/>
      <c r="I4" s="24"/>
      <c r="J4" s="24"/>
      <c r="K4" s="55"/>
    </row>
    <row r="5" spans="1:11" s="26" customFormat="1" ht="27.75" customHeight="1">
      <c r="A5" s="155" t="s">
        <v>0</v>
      </c>
      <c r="B5" s="157" t="s">
        <v>336</v>
      </c>
      <c r="C5" s="80" t="s">
        <v>326</v>
      </c>
      <c r="D5" s="160" t="s">
        <v>327</v>
      </c>
      <c r="E5" s="156" t="s">
        <v>329</v>
      </c>
      <c r="F5" s="158" t="s">
        <v>330</v>
      </c>
      <c r="G5" s="159"/>
      <c r="H5" s="82"/>
      <c r="I5" s="157" t="s">
        <v>333</v>
      </c>
      <c r="J5" s="160"/>
      <c r="K5" s="161" t="s">
        <v>335</v>
      </c>
    </row>
    <row r="6" spans="1:11" s="26" customFormat="1" ht="31.5">
      <c r="A6" s="156"/>
      <c r="B6" s="157"/>
      <c r="C6" s="81" t="s">
        <v>328</v>
      </c>
      <c r="D6" s="160"/>
      <c r="E6" s="156"/>
      <c r="F6" s="102" t="s">
        <v>331</v>
      </c>
      <c r="G6" s="77" t="s">
        <v>363</v>
      </c>
      <c r="H6" s="82"/>
      <c r="I6" s="14" t="s">
        <v>332</v>
      </c>
      <c r="J6" s="14" t="s">
        <v>334</v>
      </c>
      <c r="K6" s="156"/>
    </row>
    <row r="7" spans="1:11" s="26" customFormat="1" ht="15.75">
      <c r="A7" s="14">
        <v>1</v>
      </c>
      <c r="B7" s="14">
        <v>2</v>
      </c>
      <c r="C7" s="81">
        <v>3</v>
      </c>
      <c r="D7" s="14">
        <v>4</v>
      </c>
      <c r="E7" s="14">
        <v>5</v>
      </c>
      <c r="F7" s="108">
        <v>6</v>
      </c>
      <c r="G7" s="108">
        <v>7</v>
      </c>
      <c r="H7" s="14">
        <v>8</v>
      </c>
      <c r="I7" s="14">
        <v>8</v>
      </c>
      <c r="J7" s="14">
        <v>9</v>
      </c>
      <c r="K7" s="14">
        <v>23</v>
      </c>
    </row>
    <row r="8" spans="1:11" ht="15.75">
      <c r="A8" s="2"/>
      <c r="B8" s="30" t="s">
        <v>341</v>
      </c>
      <c r="C8" s="4"/>
      <c r="D8" s="28"/>
      <c r="E8" s="3"/>
      <c r="F8" s="109"/>
      <c r="G8" s="109"/>
      <c r="H8" s="85"/>
      <c r="I8" s="4"/>
      <c r="J8" s="4"/>
      <c r="K8" s="120"/>
    </row>
    <row r="9" spans="1:11" s="19" customFormat="1" ht="31.5" outlineLevel="1">
      <c r="A9" s="12">
        <v>1</v>
      </c>
      <c r="B9" s="7" t="s">
        <v>337</v>
      </c>
      <c r="C9" s="5">
        <v>1996</v>
      </c>
      <c r="D9" s="37" t="s">
        <v>344</v>
      </c>
      <c r="E9" s="10">
        <v>220</v>
      </c>
      <c r="F9" s="110">
        <v>12</v>
      </c>
      <c r="G9" s="110">
        <v>12</v>
      </c>
      <c r="H9" s="86"/>
      <c r="I9" s="5" t="s">
        <v>2</v>
      </c>
      <c r="J9" s="5" t="s">
        <v>340</v>
      </c>
      <c r="K9" s="12">
        <v>710</v>
      </c>
    </row>
    <row r="10" spans="1:11" s="19" customFormat="1" ht="15.75">
      <c r="A10" s="12"/>
      <c r="B10" s="53" t="s">
        <v>339</v>
      </c>
      <c r="C10" s="59"/>
      <c r="D10" s="60"/>
      <c r="E10" s="60"/>
      <c r="F10" s="111">
        <f>SUM(F9:F9)</f>
        <v>12</v>
      </c>
      <c r="G10" s="111">
        <f>SUM(G9:G9)</f>
        <v>12</v>
      </c>
      <c r="H10" s="59">
        <f>F10/$F$415*100</f>
        <v>0.1427823116674716</v>
      </c>
      <c r="I10" s="59"/>
      <c r="J10" s="58" t="s">
        <v>340</v>
      </c>
      <c r="K10" s="122"/>
    </row>
    <row r="11" spans="1:11" s="19" customFormat="1" ht="15.75">
      <c r="A11" s="5"/>
      <c r="B11" s="29" t="s">
        <v>342</v>
      </c>
      <c r="C11" s="5"/>
      <c r="D11" s="29"/>
      <c r="E11" s="6"/>
      <c r="F11" s="112"/>
      <c r="G11" s="112"/>
      <c r="H11" s="87"/>
      <c r="I11" s="17"/>
      <c r="J11" s="17"/>
      <c r="K11" s="12"/>
    </row>
    <row r="12" spans="1:11" s="19" customFormat="1" ht="47.25" outlineLevel="1">
      <c r="A12" s="12">
        <v>2</v>
      </c>
      <c r="B12" s="7" t="s">
        <v>181</v>
      </c>
      <c r="C12" s="11">
        <v>1962</v>
      </c>
      <c r="D12" s="37" t="s">
        <v>338</v>
      </c>
      <c r="E12" s="10">
        <v>110</v>
      </c>
      <c r="F12" s="110">
        <f>41.18+3.985</f>
        <v>45.165</v>
      </c>
      <c r="G12" s="110">
        <v>45.165</v>
      </c>
      <c r="H12" s="86"/>
      <c r="I12" s="10" t="s">
        <v>220</v>
      </c>
      <c r="J12" s="5" t="s">
        <v>340</v>
      </c>
      <c r="K12" s="12" t="s">
        <v>308</v>
      </c>
    </row>
    <row r="13" spans="1:11" s="19" customFormat="1" ht="15.75" outlineLevel="1">
      <c r="A13" s="56">
        <v>3</v>
      </c>
      <c r="B13" s="35" t="s">
        <v>24</v>
      </c>
      <c r="C13" s="11" t="s">
        <v>18</v>
      </c>
      <c r="D13" s="37" t="s">
        <v>338</v>
      </c>
      <c r="E13" s="10">
        <v>110</v>
      </c>
      <c r="F13" s="110">
        <v>2</v>
      </c>
      <c r="G13" s="110">
        <v>2</v>
      </c>
      <c r="H13" s="86"/>
      <c r="I13" s="9" t="s">
        <v>6</v>
      </c>
      <c r="J13" s="5" t="s">
        <v>340</v>
      </c>
      <c r="K13" s="12">
        <v>510</v>
      </c>
    </row>
    <row r="14" spans="1:11" s="19" customFormat="1" ht="15.75" outlineLevel="1">
      <c r="A14" s="12">
        <v>4</v>
      </c>
      <c r="B14" s="35" t="s">
        <v>25</v>
      </c>
      <c r="C14" s="11" t="s">
        <v>18</v>
      </c>
      <c r="D14" s="37" t="s">
        <v>338</v>
      </c>
      <c r="E14" s="10">
        <v>110</v>
      </c>
      <c r="F14" s="110">
        <v>2.99</v>
      </c>
      <c r="G14" s="110">
        <v>2.99</v>
      </c>
      <c r="H14" s="86"/>
      <c r="I14" s="9" t="s">
        <v>5</v>
      </c>
      <c r="J14" s="5" t="s">
        <v>340</v>
      </c>
      <c r="K14" s="12">
        <v>450</v>
      </c>
    </row>
    <row r="15" spans="1:11" s="19" customFormat="1" ht="31.5" outlineLevel="1">
      <c r="A15" s="12">
        <v>5</v>
      </c>
      <c r="B15" s="35" t="s">
        <v>183</v>
      </c>
      <c r="C15" s="11" t="s">
        <v>18</v>
      </c>
      <c r="D15" s="37" t="s">
        <v>338</v>
      </c>
      <c r="E15" s="10">
        <v>110</v>
      </c>
      <c r="F15" s="110">
        <v>4.3</v>
      </c>
      <c r="G15" s="110">
        <v>4.3</v>
      </c>
      <c r="H15" s="86"/>
      <c r="I15" s="10" t="s">
        <v>221</v>
      </c>
      <c r="J15" s="5" t="s">
        <v>340</v>
      </c>
      <c r="K15" s="12" t="s">
        <v>306</v>
      </c>
    </row>
    <row r="16" spans="1:11" s="19" customFormat="1" ht="47.25" outlineLevel="1">
      <c r="A16" s="12">
        <v>6</v>
      </c>
      <c r="B16" s="35" t="s">
        <v>343</v>
      </c>
      <c r="C16" s="11" t="s">
        <v>18</v>
      </c>
      <c r="D16" s="37" t="s">
        <v>338</v>
      </c>
      <c r="E16" s="10">
        <v>110</v>
      </c>
      <c r="F16" s="110">
        <v>8.48</v>
      </c>
      <c r="G16" s="110">
        <v>8.48</v>
      </c>
      <c r="H16" s="86"/>
      <c r="I16" s="10" t="s">
        <v>222</v>
      </c>
      <c r="J16" s="5" t="s">
        <v>340</v>
      </c>
      <c r="K16" s="12" t="s">
        <v>308</v>
      </c>
    </row>
    <row r="17" spans="1:11" s="19" customFormat="1" ht="15.75" outlineLevel="1">
      <c r="A17" s="12">
        <v>7</v>
      </c>
      <c r="B17" s="35" t="s">
        <v>362</v>
      </c>
      <c r="C17" s="11">
        <v>1986</v>
      </c>
      <c r="D17" s="37" t="s">
        <v>338</v>
      </c>
      <c r="E17" s="10">
        <v>110</v>
      </c>
      <c r="F17" s="110">
        <v>33.93</v>
      </c>
      <c r="G17" s="110">
        <v>33.93</v>
      </c>
      <c r="H17" s="86"/>
      <c r="I17" s="9" t="s">
        <v>20</v>
      </c>
      <c r="J17" s="5" t="s">
        <v>340</v>
      </c>
      <c r="K17" s="12">
        <v>390</v>
      </c>
    </row>
    <row r="18" spans="1:11" s="19" customFormat="1" ht="15.75" outlineLevel="1">
      <c r="A18" s="12">
        <v>8</v>
      </c>
      <c r="B18" s="7" t="s">
        <v>182</v>
      </c>
      <c r="C18" s="11" t="s">
        <v>21</v>
      </c>
      <c r="D18" s="37" t="s">
        <v>338</v>
      </c>
      <c r="E18" s="10">
        <v>110</v>
      </c>
      <c r="F18" s="110">
        <f>11.55+50.0908</f>
        <v>61.6408</v>
      </c>
      <c r="G18" s="110">
        <v>61.6408</v>
      </c>
      <c r="H18" s="86"/>
      <c r="I18" s="9" t="s">
        <v>6</v>
      </c>
      <c r="J18" s="5" t="s">
        <v>340</v>
      </c>
      <c r="K18" s="12" t="s">
        <v>304</v>
      </c>
    </row>
    <row r="19" spans="1:11" s="19" customFormat="1" ht="15.75" outlineLevel="1">
      <c r="A19" s="12">
        <v>9</v>
      </c>
      <c r="B19" s="42" t="s">
        <v>345</v>
      </c>
      <c r="C19" s="13" t="s">
        <v>10</v>
      </c>
      <c r="D19" s="37" t="s">
        <v>338</v>
      </c>
      <c r="E19" s="10">
        <v>110</v>
      </c>
      <c r="F19" s="113">
        <v>27.2293</v>
      </c>
      <c r="G19" s="113">
        <v>27.2293</v>
      </c>
      <c r="H19" s="88"/>
      <c r="I19" s="61" t="s">
        <v>23</v>
      </c>
      <c r="J19" s="5" t="s">
        <v>340</v>
      </c>
      <c r="K19" s="12" t="s">
        <v>314</v>
      </c>
    </row>
    <row r="20" spans="1:11" s="19" customFormat="1" ht="15.75" outlineLevel="1">
      <c r="A20" s="12">
        <v>10</v>
      </c>
      <c r="B20" s="35" t="s">
        <v>346</v>
      </c>
      <c r="C20" s="11">
        <v>1988</v>
      </c>
      <c r="D20" s="37" t="s">
        <v>338</v>
      </c>
      <c r="E20" s="10">
        <v>110</v>
      </c>
      <c r="F20" s="110">
        <f>15.07+16.5572</f>
        <v>31.627200000000002</v>
      </c>
      <c r="G20" s="110">
        <v>31.6272</v>
      </c>
      <c r="H20" s="86"/>
      <c r="I20" s="9" t="s">
        <v>20</v>
      </c>
      <c r="J20" s="5" t="s">
        <v>340</v>
      </c>
      <c r="K20" s="12">
        <v>390</v>
      </c>
    </row>
    <row r="21" spans="1:11" s="19" customFormat="1" ht="15.75" outlineLevel="1">
      <c r="A21" s="12">
        <v>11</v>
      </c>
      <c r="B21" s="35" t="s">
        <v>347</v>
      </c>
      <c r="C21" s="8" t="s">
        <v>11</v>
      </c>
      <c r="D21" s="37" t="s">
        <v>344</v>
      </c>
      <c r="E21" s="10">
        <v>110</v>
      </c>
      <c r="F21" s="114">
        <v>12.7</v>
      </c>
      <c r="G21" s="114">
        <v>25.4</v>
      </c>
      <c r="H21" s="89"/>
      <c r="I21" s="10" t="s">
        <v>9</v>
      </c>
      <c r="J21" s="5" t="s">
        <v>348</v>
      </c>
      <c r="K21" s="12" t="s">
        <v>305</v>
      </c>
    </row>
    <row r="22" spans="1:11" s="19" customFormat="1" ht="15.75" outlineLevel="1">
      <c r="A22" s="12">
        <v>12</v>
      </c>
      <c r="B22" s="35" t="s">
        <v>349</v>
      </c>
      <c r="C22" s="8" t="s">
        <v>10</v>
      </c>
      <c r="D22" s="37" t="s">
        <v>344</v>
      </c>
      <c r="E22" s="10">
        <v>110</v>
      </c>
      <c r="F22" s="114">
        <v>3.7</v>
      </c>
      <c r="G22" s="114">
        <v>7.4</v>
      </c>
      <c r="H22" s="89"/>
      <c r="I22" s="10" t="s">
        <v>9</v>
      </c>
      <c r="J22" s="5" t="s">
        <v>348</v>
      </c>
      <c r="K22" s="12" t="s">
        <v>305</v>
      </c>
    </row>
    <row r="23" spans="1:11" s="19" customFormat="1" ht="15.75" outlineLevel="1">
      <c r="A23" s="12">
        <v>13</v>
      </c>
      <c r="B23" s="35" t="s">
        <v>350</v>
      </c>
      <c r="C23" s="8">
        <v>1988</v>
      </c>
      <c r="D23" s="37" t="s">
        <v>344</v>
      </c>
      <c r="E23" s="10">
        <v>110</v>
      </c>
      <c r="F23" s="114">
        <v>6.5</v>
      </c>
      <c r="G23" s="114">
        <v>6.5</v>
      </c>
      <c r="H23" s="89"/>
      <c r="I23" s="10" t="s">
        <v>5</v>
      </c>
      <c r="J23" s="5" t="s">
        <v>340</v>
      </c>
      <c r="K23" s="12" t="s">
        <v>306</v>
      </c>
    </row>
    <row r="24" spans="1:11" s="19" customFormat="1" ht="18" customHeight="1" outlineLevel="1">
      <c r="A24" s="153">
        <v>14</v>
      </c>
      <c r="B24" s="142" t="s">
        <v>351</v>
      </c>
      <c r="C24" s="11">
        <v>1959</v>
      </c>
      <c r="D24" s="37" t="s">
        <v>344</v>
      </c>
      <c r="E24" s="10">
        <v>110</v>
      </c>
      <c r="F24" s="110">
        <v>2.2</v>
      </c>
      <c r="G24" s="110">
        <v>4.4</v>
      </c>
      <c r="H24" s="86"/>
      <c r="I24" s="9" t="s">
        <v>6</v>
      </c>
      <c r="J24" s="5" t="s">
        <v>348</v>
      </c>
      <c r="K24" s="12" t="s">
        <v>304</v>
      </c>
    </row>
    <row r="25" spans="1:11" s="19" customFormat="1" ht="15.75" outlineLevel="1">
      <c r="A25" s="153"/>
      <c r="B25" s="162"/>
      <c r="C25" s="8" t="s">
        <v>16</v>
      </c>
      <c r="D25" s="37" t="s">
        <v>344</v>
      </c>
      <c r="E25" s="10">
        <v>110</v>
      </c>
      <c r="F25" s="110">
        <v>6.9</v>
      </c>
      <c r="G25" s="110">
        <v>6.9</v>
      </c>
      <c r="H25" s="86"/>
      <c r="I25" s="9" t="s">
        <v>9</v>
      </c>
      <c r="J25" s="5" t="s">
        <v>340</v>
      </c>
      <c r="K25" s="12" t="s">
        <v>305</v>
      </c>
    </row>
    <row r="26" spans="1:11" s="19" customFormat="1" ht="15.75" outlineLevel="1">
      <c r="A26" s="5">
        <v>15</v>
      </c>
      <c r="B26" s="35" t="s">
        <v>352</v>
      </c>
      <c r="C26" s="11" t="s">
        <v>14</v>
      </c>
      <c r="D26" s="37" t="s">
        <v>344</v>
      </c>
      <c r="E26" s="10">
        <v>110</v>
      </c>
      <c r="F26" s="110">
        <v>5.4</v>
      </c>
      <c r="G26" s="110">
        <v>10.8</v>
      </c>
      <c r="H26" s="86"/>
      <c r="I26" s="9" t="s">
        <v>2</v>
      </c>
      <c r="J26" s="5" t="s">
        <v>348</v>
      </c>
      <c r="K26" s="12" t="s">
        <v>307</v>
      </c>
    </row>
    <row r="27" spans="1:11" s="19" customFormat="1" ht="15.75" outlineLevel="1">
      <c r="A27" s="12">
        <v>16</v>
      </c>
      <c r="B27" s="35" t="s">
        <v>22</v>
      </c>
      <c r="C27" s="13" t="s">
        <v>13</v>
      </c>
      <c r="D27" s="37" t="s">
        <v>338</v>
      </c>
      <c r="E27" s="10">
        <v>110</v>
      </c>
      <c r="F27" s="113">
        <v>25.0998</v>
      </c>
      <c r="G27" s="113">
        <v>25.0998</v>
      </c>
      <c r="H27" s="88"/>
      <c r="I27" s="9" t="s">
        <v>6</v>
      </c>
      <c r="J27" s="5" t="s">
        <v>340</v>
      </c>
      <c r="K27" s="12" t="s">
        <v>304</v>
      </c>
    </row>
    <row r="28" spans="1:11" s="19" customFormat="1" ht="15" customHeight="1" outlineLevel="1">
      <c r="A28" s="5">
        <v>17</v>
      </c>
      <c r="B28" s="35" t="s">
        <v>12</v>
      </c>
      <c r="C28" s="13" t="s">
        <v>13</v>
      </c>
      <c r="D28" s="37" t="s">
        <v>353</v>
      </c>
      <c r="E28" s="10">
        <v>110</v>
      </c>
      <c r="F28" s="113">
        <v>16.8927</v>
      </c>
      <c r="G28" s="113">
        <v>16.8927</v>
      </c>
      <c r="H28" s="88"/>
      <c r="I28" s="9" t="s">
        <v>6</v>
      </c>
      <c r="J28" s="5" t="s">
        <v>340</v>
      </c>
      <c r="K28" s="12" t="s">
        <v>304</v>
      </c>
    </row>
    <row r="29" spans="1:11" s="19" customFormat="1" ht="15.75" outlineLevel="1">
      <c r="A29" s="12">
        <v>18</v>
      </c>
      <c r="B29" s="35" t="s">
        <v>354</v>
      </c>
      <c r="C29" s="8">
        <v>1959</v>
      </c>
      <c r="D29" s="37" t="s">
        <v>353</v>
      </c>
      <c r="E29" s="10">
        <v>110</v>
      </c>
      <c r="F29" s="114">
        <f>4+52.7</f>
        <v>56.7</v>
      </c>
      <c r="G29" s="114">
        <v>113.4</v>
      </c>
      <c r="H29" s="89"/>
      <c r="I29" s="10" t="s">
        <v>6</v>
      </c>
      <c r="J29" s="5" t="s">
        <v>348</v>
      </c>
      <c r="K29" s="12" t="s">
        <v>304</v>
      </c>
    </row>
    <row r="30" spans="1:11" s="19" customFormat="1" ht="31.5" outlineLevel="1">
      <c r="A30" s="5">
        <v>19</v>
      </c>
      <c r="B30" s="7" t="s">
        <v>355</v>
      </c>
      <c r="C30" s="8">
        <v>1982</v>
      </c>
      <c r="D30" s="37" t="s">
        <v>353</v>
      </c>
      <c r="E30" s="10">
        <v>110</v>
      </c>
      <c r="F30" s="114">
        <f>3.31+13.09</f>
        <v>16.4</v>
      </c>
      <c r="G30" s="114">
        <v>32.8</v>
      </c>
      <c r="H30" s="89"/>
      <c r="I30" s="10" t="s">
        <v>6</v>
      </c>
      <c r="J30" s="5" t="s">
        <v>348</v>
      </c>
      <c r="K30" s="12" t="s">
        <v>304</v>
      </c>
    </row>
    <row r="31" spans="1:11" s="19" customFormat="1" ht="15.75" outlineLevel="1">
      <c r="A31" s="12">
        <v>20</v>
      </c>
      <c r="B31" s="35" t="s">
        <v>26</v>
      </c>
      <c r="C31" s="8">
        <v>1994</v>
      </c>
      <c r="D31" s="37" t="s">
        <v>353</v>
      </c>
      <c r="E31" s="10">
        <v>110</v>
      </c>
      <c r="F31" s="114">
        <f>0.69+26.51</f>
        <v>27.200000000000003</v>
      </c>
      <c r="G31" s="114">
        <v>27.2</v>
      </c>
      <c r="H31" s="89"/>
      <c r="I31" s="10" t="s">
        <v>5</v>
      </c>
      <c r="J31" s="5" t="s">
        <v>340</v>
      </c>
      <c r="K31" s="12" t="s">
        <v>306</v>
      </c>
    </row>
    <row r="32" spans="1:11" s="19" customFormat="1" ht="15.75" outlineLevel="1">
      <c r="A32" s="5">
        <v>21</v>
      </c>
      <c r="B32" s="35" t="s">
        <v>356</v>
      </c>
      <c r="C32" s="8" t="s">
        <v>7</v>
      </c>
      <c r="D32" s="37" t="s">
        <v>353</v>
      </c>
      <c r="E32" s="10">
        <v>110</v>
      </c>
      <c r="F32" s="114">
        <f>6.195+3.78</f>
        <v>9.975</v>
      </c>
      <c r="G32" s="114">
        <v>9.975</v>
      </c>
      <c r="H32" s="89"/>
      <c r="I32" s="10" t="s">
        <v>223</v>
      </c>
      <c r="J32" s="5" t="s">
        <v>340</v>
      </c>
      <c r="K32" s="12" t="s">
        <v>305</v>
      </c>
    </row>
    <row r="33" spans="1:11" s="19" customFormat="1" ht="15.75" outlineLevel="1">
      <c r="A33" s="12">
        <v>22</v>
      </c>
      <c r="B33" s="35" t="s">
        <v>357</v>
      </c>
      <c r="C33" s="8" t="s">
        <v>4</v>
      </c>
      <c r="D33" s="37" t="s">
        <v>353</v>
      </c>
      <c r="E33" s="10">
        <v>110</v>
      </c>
      <c r="F33" s="114">
        <v>7.2</v>
      </c>
      <c r="G33" s="114">
        <v>7.2</v>
      </c>
      <c r="H33" s="89"/>
      <c r="I33" s="10" t="s">
        <v>6</v>
      </c>
      <c r="J33" s="5" t="s">
        <v>340</v>
      </c>
      <c r="K33" s="12" t="s">
        <v>304</v>
      </c>
    </row>
    <row r="34" spans="1:11" s="19" customFormat="1" ht="15.75" outlineLevel="1">
      <c r="A34" s="140">
        <v>23</v>
      </c>
      <c r="B34" s="142" t="s">
        <v>358</v>
      </c>
      <c r="C34" s="8" t="s">
        <v>1</v>
      </c>
      <c r="D34" s="37" t="s">
        <v>353</v>
      </c>
      <c r="E34" s="10">
        <v>110</v>
      </c>
      <c r="F34" s="114">
        <v>42.38</v>
      </c>
      <c r="G34" s="114">
        <v>42.38</v>
      </c>
      <c r="H34" s="89"/>
      <c r="I34" s="10" t="s">
        <v>6</v>
      </c>
      <c r="J34" s="5" t="s">
        <v>340</v>
      </c>
      <c r="K34" s="12" t="s">
        <v>304</v>
      </c>
    </row>
    <row r="35" spans="1:11" s="19" customFormat="1" ht="15.75" outlineLevel="1">
      <c r="A35" s="140"/>
      <c r="B35" s="142"/>
      <c r="C35" s="8" t="s">
        <v>1</v>
      </c>
      <c r="D35" s="37" t="s">
        <v>353</v>
      </c>
      <c r="E35" s="10">
        <v>110</v>
      </c>
      <c r="F35" s="114">
        <v>3.6</v>
      </c>
      <c r="G35" s="114">
        <v>7.2</v>
      </c>
      <c r="H35" s="89"/>
      <c r="I35" s="10" t="s">
        <v>6</v>
      </c>
      <c r="J35" s="5" t="s">
        <v>348</v>
      </c>
      <c r="K35" s="12" t="s">
        <v>304</v>
      </c>
    </row>
    <row r="36" spans="1:11" s="19" customFormat="1" ht="15.75" outlineLevel="1">
      <c r="A36" s="12">
        <v>24</v>
      </c>
      <c r="B36" s="7" t="s">
        <v>359</v>
      </c>
      <c r="C36" s="13" t="s">
        <v>1</v>
      </c>
      <c r="D36" s="37" t="s">
        <v>353</v>
      </c>
      <c r="E36" s="10">
        <v>110</v>
      </c>
      <c r="F36" s="113">
        <f>9.45+20.2664-2.5137</f>
        <v>27.2027</v>
      </c>
      <c r="G36" s="113">
        <f>29.7164-2.5137</f>
        <v>27.2027</v>
      </c>
      <c r="H36" s="88"/>
      <c r="I36" s="9" t="s">
        <v>6</v>
      </c>
      <c r="J36" s="5" t="s">
        <v>340</v>
      </c>
      <c r="K36" s="12" t="s">
        <v>304</v>
      </c>
    </row>
    <row r="37" spans="1:11" s="19" customFormat="1" ht="15.75" outlineLevel="1">
      <c r="A37" s="12">
        <v>25</v>
      </c>
      <c r="B37" s="35" t="s">
        <v>361</v>
      </c>
      <c r="C37" s="8" t="s">
        <v>7</v>
      </c>
      <c r="D37" s="37" t="s">
        <v>353</v>
      </c>
      <c r="E37" s="10">
        <v>110</v>
      </c>
      <c r="F37" s="114">
        <v>32.85</v>
      </c>
      <c r="G37" s="114">
        <v>32.85</v>
      </c>
      <c r="H37" s="89"/>
      <c r="I37" s="10" t="s">
        <v>6</v>
      </c>
      <c r="J37" s="5" t="s">
        <v>340</v>
      </c>
      <c r="K37" s="12" t="s">
        <v>304</v>
      </c>
    </row>
    <row r="38" spans="1:11" s="19" customFormat="1" ht="15.75" outlineLevel="1">
      <c r="A38" s="12">
        <v>26</v>
      </c>
      <c r="B38" s="35" t="s">
        <v>360</v>
      </c>
      <c r="C38" s="8" t="s">
        <v>4</v>
      </c>
      <c r="D38" s="37" t="s">
        <v>298</v>
      </c>
      <c r="E38" s="10">
        <v>110</v>
      </c>
      <c r="F38" s="114">
        <f>29.475+37.455</f>
        <v>66.93</v>
      </c>
      <c r="G38" s="114">
        <v>66.93</v>
      </c>
      <c r="H38" s="89"/>
      <c r="I38" s="10" t="s">
        <v>3</v>
      </c>
      <c r="J38" s="5" t="s">
        <v>340</v>
      </c>
      <c r="K38" s="12" t="s">
        <v>305</v>
      </c>
    </row>
    <row r="39" spans="1:11" s="19" customFormat="1" ht="15.75" outlineLevel="1">
      <c r="A39" s="12">
        <v>27</v>
      </c>
      <c r="B39" s="35" t="s">
        <v>364</v>
      </c>
      <c r="C39" s="8" t="s">
        <v>8</v>
      </c>
      <c r="D39" s="37" t="s">
        <v>353</v>
      </c>
      <c r="E39" s="10">
        <v>110</v>
      </c>
      <c r="F39" s="114">
        <f>1.405+47.395</f>
        <v>48.800000000000004</v>
      </c>
      <c r="G39" s="114">
        <v>48.8</v>
      </c>
      <c r="H39" s="89"/>
      <c r="I39" s="10" t="s">
        <v>5</v>
      </c>
      <c r="J39" s="5" t="s">
        <v>340</v>
      </c>
      <c r="K39" s="12" t="s">
        <v>306</v>
      </c>
    </row>
    <row r="40" spans="1:11" s="19" customFormat="1" ht="18" customHeight="1" outlineLevel="1">
      <c r="A40" s="12">
        <v>28</v>
      </c>
      <c r="B40" s="43" t="s">
        <v>365</v>
      </c>
      <c r="C40" s="13">
        <v>1962</v>
      </c>
      <c r="D40" s="37" t="s">
        <v>368</v>
      </c>
      <c r="E40" s="10">
        <v>110</v>
      </c>
      <c r="F40" s="113">
        <f>19.53+27.655</f>
        <v>47.185</v>
      </c>
      <c r="G40" s="113">
        <v>47.185</v>
      </c>
      <c r="H40" s="88"/>
      <c r="I40" s="9" t="s">
        <v>6</v>
      </c>
      <c r="J40" s="5" t="s">
        <v>340</v>
      </c>
      <c r="K40" s="12" t="s">
        <v>304</v>
      </c>
    </row>
    <row r="41" spans="1:11" s="19" customFormat="1" ht="18" customHeight="1" outlineLevel="1">
      <c r="A41" s="12">
        <v>29</v>
      </c>
      <c r="B41" s="42" t="s">
        <v>366</v>
      </c>
      <c r="C41" s="13">
        <v>1962</v>
      </c>
      <c r="D41" s="37" t="s">
        <v>368</v>
      </c>
      <c r="E41" s="10">
        <v>110</v>
      </c>
      <c r="F41" s="113">
        <f>43.752+21.6</f>
        <v>65.352</v>
      </c>
      <c r="G41" s="113">
        <v>65.352</v>
      </c>
      <c r="H41" s="88"/>
      <c r="I41" s="9" t="s">
        <v>6</v>
      </c>
      <c r="J41" s="5" t="s">
        <v>340</v>
      </c>
      <c r="K41" s="12" t="s">
        <v>304</v>
      </c>
    </row>
    <row r="42" spans="1:11" s="19" customFormat="1" ht="18" customHeight="1" outlineLevel="1">
      <c r="A42" s="12">
        <v>30</v>
      </c>
      <c r="B42" s="35" t="s">
        <v>367</v>
      </c>
      <c r="C42" s="11">
        <v>1978</v>
      </c>
      <c r="D42" s="37" t="s">
        <v>368</v>
      </c>
      <c r="E42" s="10">
        <v>110</v>
      </c>
      <c r="F42" s="110">
        <v>40.24</v>
      </c>
      <c r="G42" s="110">
        <v>40.24</v>
      </c>
      <c r="H42" s="86"/>
      <c r="I42" s="9" t="s">
        <v>20</v>
      </c>
      <c r="J42" s="5" t="s">
        <v>340</v>
      </c>
      <c r="K42" s="12">
        <v>390</v>
      </c>
    </row>
    <row r="43" spans="1:11" s="19" customFormat="1" ht="18" customHeight="1" outlineLevel="1">
      <c r="A43" s="12">
        <v>31</v>
      </c>
      <c r="B43" s="42" t="s">
        <v>369</v>
      </c>
      <c r="C43" s="13">
        <v>1990</v>
      </c>
      <c r="D43" s="37" t="s">
        <v>368</v>
      </c>
      <c r="E43" s="10">
        <v>110</v>
      </c>
      <c r="F43" s="113">
        <v>21.337</v>
      </c>
      <c r="G43" s="113">
        <v>21.337</v>
      </c>
      <c r="H43" s="88"/>
      <c r="I43" s="9" t="s">
        <v>6</v>
      </c>
      <c r="J43" s="5" t="s">
        <v>340</v>
      </c>
      <c r="K43" s="12" t="s">
        <v>304</v>
      </c>
    </row>
    <row r="44" spans="1:11" s="19" customFormat="1" ht="18" customHeight="1" outlineLevel="1">
      <c r="A44" s="12">
        <v>32</v>
      </c>
      <c r="B44" s="35" t="s">
        <v>370</v>
      </c>
      <c r="C44" s="11">
        <v>1962</v>
      </c>
      <c r="D44" s="37" t="s">
        <v>368</v>
      </c>
      <c r="E44" s="10">
        <v>110</v>
      </c>
      <c r="F44" s="110">
        <v>43.06</v>
      </c>
      <c r="G44" s="110">
        <v>43.06</v>
      </c>
      <c r="H44" s="86"/>
      <c r="I44" s="9" t="s">
        <v>6</v>
      </c>
      <c r="J44" s="5" t="s">
        <v>340</v>
      </c>
      <c r="K44" s="12" t="s">
        <v>304</v>
      </c>
    </row>
    <row r="45" spans="1:11" s="19" customFormat="1" ht="15.75" outlineLevel="1">
      <c r="A45" s="12">
        <v>33</v>
      </c>
      <c r="B45" s="36" t="s">
        <v>371</v>
      </c>
      <c r="C45" s="5">
        <v>1978</v>
      </c>
      <c r="D45" s="37" t="s">
        <v>372</v>
      </c>
      <c r="E45" s="10">
        <v>110</v>
      </c>
      <c r="F45" s="115">
        <f>66.72+38.98</f>
        <v>105.69999999999999</v>
      </c>
      <c r="G45" s="115">
        <v>105.7</v>
      </c>
      <c r="H45" s="39"/>
      <c r="I45" s="5" t="s">
        <v>20</v>
      </c>
      <c r="J45" s="5" t="s">
        <v>340</v>
      </c>
      <c r="K45" s="12" t="s">
        <v>308</v>
      </c>
    </row>
    <row r="46" spans="1:11" s="19" customFormat="1" ht="15.75" outlineLevel="1">
      <c r="A46" s="12">
        <v>34</v>
      </c>
      <c r="B46" s="36" t="s">
        <v>373</v>
      </c>
      <c r="C46" s="5">
        <v>1978</v>
      </c>
      <c r="D46" s="37" t="s">
        <v>372</v>
      </c>
      <c r="E46" s="10">
        <v>110</v>
      </c>
      <c r="F46" s="115">
        <v>9.77</v>
      </c>
      <c r="G46" s="115">
        <v>19.54</v>
      </c>
      <c r="H46" s="39"/>
      <c r="I46" s="5" t="s">
        <v>20</v>
      </c>
      <c r="J46" s="5" t="s">
        <v>348</v>
      </c>
      <c r="K46" s="12" t="s">
        <v>308</v>
      </c>
    </row>
    <row r="47" spans="1:11" s="19" customFormat="1" ht="15.75" outlineLevel="1">
      <c r="A47" s="12">
        <v>35</v>
      </c>
      <c r="B47" s="37" t="s">
        <v>27</v>
      </c>
      <c r="C47" s="5">
        <v>1969</v>
      </c>
      <c r="D47" s="37" t="s">
        <v>372</v>
      </c>
      <c r="E47" s="10">
        <v>110</v>
      </c>
      <c r="F47" s="115">
        <f>45.3935+25.587</f>
        <v>70.9805</v>
      </c>
      <c r="G47" s="115">
        <v>70.9805</v>
      </c>
      <c r="H47" s="39"/>
      <c r="I47" s="5" t="s">
        <v>20</v>
      </c>
      <c r="J47" s="5" t="s">
        <v>340</v>
      </c>
      <c r="K47" s="12" t="s">
        <v>308</v>
      </c>
    </row>
    <row r="48" spans="1:11" s="19" customFormat="1" ht="15.75" outlineLevel="1">
      <c r="A48" s="12">
        <v>36</v>
      </c>
      <c r="B48" s="37" t="s">
        <v>374</v>
      </c>
      <c r="C48" s="5">
        <v>1972</v>
      </c>
      <c r="D48" s="37" t="s">
        <v>372</v>
      </c>
      <c r="E48" s="10">
        <v>110</v>
      </c>
      <c r="F48" s="115">
        <f>32.779-6.5+0.5</f>
        <v>26.779000000000003</v>
      </c>
      <c r="G48" s="115">
        <f>32.779-6.5+0.5</f>
        <v>26.779000000000003</v>
      </c>
      <c r="H48" s="39"/>
      <c r="I48" s="5" t="s">
        <v>20</v>
      </c>
      <c r="J48" s="5" t="s">
        <v>340</v>
      </c>
      <c r="K48" s="12" t="s">
        <v>308</v>
      </c>
    </row>
    <row r="49" spans="1:11" s="19" customFormat="1" ht="15.75" outlineLevel="1">
      <c r="A49" s="12">
        <v>37</v>
      </c>
      <c r="B49" s="36" t="s">
        <v>28</v>
      </c>
      <c r="C49" s="5">
        <v>1987</v>
      </c>
      <c r="D49" s="37" t="s">
        <v>372</v>
      </c>
      <c r="E49" s="10">
        <v>110</v>
      </c>
      <c r="F49" s="115">
        <f>46.566+4.235</f>
        <v>50.801</v>
      </c>
      <c r="G49" s="115">
        <v>50.801</v>
      </c>
      <c r="H49" s="39"/>
      <c r="I49" s="5" t="s">
        <v>5</v>
      </c>
      <c r="J49" s="5" t="s">
        <v>340</v>
      </c>
      <c r="K49" s="12" t="s">
        <v>306</v>
      </c>
    </row>
    <row r="50" spans="1:11" s="19" customFormat="1" ht="31.5" outlineLevel="1">
      <c r="A50" s="12">
        <v>38</v>
      </c>
      <c r="B50" s="36" t="s">
        <v>380</v>
      </c>
      <c r="C50" s="5">
        <v>1969</v>
      </c>
      <c r="D50" s="37" t="s">
        <v>375</v>
      </c>
      <c r="E50" s="10">
        <v>110</v>
      </c>
      <c r="F50" s="115">
        <f>22.72+54.1274</f>
        <v>76.8474</v>
      </c>
      <c r="G50" s="115">
        <v>76.8474</v>
      </c>
      <c r="H50" s="39"/>
      <c r="I50" s="14" t="s">
        <v>224</v>
      </c>
      <c r="J50" s="5" t="s">
        <v>340</v>
      </c>
      <c r="K50" s="12" t="s">
        <v>308</v>
      </c>
    </row>
    <row r="51" spans="1:11" s="19" customFormat="1" ht="15.75" outlineLevel="1">
      <c r="A51" s="12">
        <v>39</v>
      </c>
      <c r="B51" s="37" t="s">
        <v>29</v>
      </c>
      <c r="C51" s="5">
        <v>1991</v>
      </c>
      <c r="D51" s="37" t="s">
        <v>376</v>
      </c>
      <c r="E51" s="10">
        <v>110</v>
      </c>
      <c r="F51" s="115">
        <v>33.9</v>
      </c>
      <c r="G51" s="115">
        <v>33.9</v>
      </c>
      <c r="H51" s="39"/>
      <c r="I51" s="5" t="s">
        <v>20</v>
      </c>
      <c r="J51" s="5" t="s">
        <v>340</v>
      </c>
      <c r="K51" s="12" t="s">
        <v>308</v>
      </c>
    </row>
    <row r="52" spans="1:11" s="19" customFormat="1" ht="15.75" outlineLevel="1">
      <c r="A52" s="12">
        <v>40</v>
      </c>
      <c r="B52" s="18" t="s">
        <v>381</v>
      </c>
      <c r="C52" s="16">
        <v>1984</v>
      </c>
      <c r="D52" s="37" t="s">
        <v>377</v>
      </c>
      <c r="E52" s="10">
        <v>110</v>
      </c>
      <c r="F52" s="116">
        <f>10.705+7.855</f>
        <v>18.560000000000002</v>
      </c>
      <c r="G52" s="116">
        <v>18.56</v>
      </c>
      <c r="H52" s="63"/>
      <c r="I52" s="16" t="s">
        <v>30</v>
      </c>
      <c r="J52" s="5" t="s">
        <v>340</v>
      </c>
      <c r="K52" s="12" t="s">
        <v>309</v>
      </c>
    </row>
    <row r="53" spans="1:11" s="19" customFormat="1" ht="15.75" outlineLevel="1">
      <c r="A53" s="12">
        <v>41</v>
      </c>
      <c r="B53" s="18" t="s">
        <v>382</v>
      </c>
      <c r="C53" s="16">
        <v>1984</v>
      </c>
      <c r="D53" s="37" t="s">
        <v>377</v>
      </c>
      <c r="E53" s="10">
        <v>110</v>
      </c>
      <c r="F53" s="116">
        <f>10.77+7.77</f>
        <v>18.54</v>
      </c>
      <c r="G53" s="116">
        <v>18.54</v>
      </c>
      <c r="H53" s="63"/>
      <c r="I53" s="16" t="s">
        <v>30</v>
      </c>
      <c r="J53" s="5" t="s">
        <v>340</v>
      </c>
      <c r="K53" s="12" t="s">
        <v>309</v>
      </c>
    </row>
    <row r="54" spans="1:11" s="19" customFormat="1" ht="31.5" outlineLevel="1">
      <c r="A54" s="12">
        <v>42</v>
      </c>
      <c r="B54" s="18" t="s">
        <v>378</v>
      </c>
      <c r="C54" s="16">
        <v>1967</v>
      </c>
      <c r="D54" s="37" t="s">
        <v>377</v>
      </c>
      <c r="E54" s="10">
        <v>110</v>
      </c>
      <c r="F54" s="116">
        <v>10.117</v>
      </c>
      <c r="G54" s="116">
        <v>20.234</v>
      </c>
      <c r="H54" s="63"/>
      <c r="I54" s="15" t="s">
        <v>225</v>
      </c>
      <c r="J54" s="5" t="s">
        <v>348</v>
      </c>
      <c r="K54" s="12" t="s">
        <v>309</v>
      </c>
    </row>
    <row r="55" spans="1:11" s="19" customFormat="1" ht="15.75" outlineLevel="1">
      <c r="A55" s="12">
        <v>43</v>
      </c>
      <c r="B55" s="18" t="s">
        <v>379</v>
      </c>
      <c r="C55" s="16">
        <v>1986</v>
      </c>
      <c r="D55" s="37" t="s">
        <v>377</v>
      </c>
      <c r="E55" s="10">
        <v>110</v>
      </c>
      <c r="F55" s="116">
        <v>1.461</v>
      </c>
      <c r="G55" s="116">
        <v>1.461</v>
      </c>
      <c r="H55" s="63"/>
      <c r="I55" s="16" t="s">
        <v>30</v>
      </c>
      <c r="J55" s="5" t="s">
        <v>340</v>
      </c>
      <c r="K55" s="12" t="s">
        <v>309</v>
      </c>
    </row>
    <row r="56" spans="1:11" s="19" customFormat="1" ht="15.75" outlineLevel="1">
      <c r="A56" s="12">
        <v>44</v>
      </c>
      <c r="B56" s="18" t="s">
        <v>383</v>
      </c>
      <c r="C56" s="16">
        <v>1989</v>
      </c>
      <c r="D56" s="37" t="s">
        <v>377</v>
      </c>
      <c r="E56" s="10">
        <v>110</v>
      </c>
      <c r="F56" s="116">
        <v>2.306</v>
      </c>
      <c r="G56" s="116">
        <v>2.306</v>
      </c>
      <c r="H56" s="63"/>
      <c r="I56" s="16" t="s">
        <v>20</v>
      </c>
      <c r="J56" s="5" t="s">
        <v>340</v>
      </c>
      <c r="K56" s="12" t="s">
        <v>308</v>
      </c>
    </row>
    <row r="57" spans="1:11" s="19" customFormat="1" ht="15.75" outlineLevel="1">
      <c r="A57" s="12">
        <v>46</v>
      </c>
      <c r="B57" s="18" t="s">
        <v>35</v>
      </c>
      <c r="C57" s="16">
        <v>1967</v>
      </c>
      <c r="D57" s="37" t="s">
        <v>377</v>
      </c>
      <c r="E57" s="10">
        <v>110</v>
      </c>
      <c r="F57" s="116">
        <v>102</v>
      </c>
      <c r="G57" s="116">
        <v>102</v>
      </c>
      <c r="H57" s="63"/>
      <c r="I57" s="16" t="s">
        <v>5</v>
      </c>
      <c r="J57" s="5" t="s">
        <v>340</v>
      </c>
      <c r="K57" s="12" t="s">
        <v>306</v>
      </c>
    </row>
    <row r="58" spans="1:11" s="19" customFormat="1" ht="15.75" outlineLevel="1">
      <c r="A58" s="12">
        <v>47</v>
      </c>
      <c r="B58" s="18" t="s">
        <v>389</v>
      </c>
      <c r="C58" s="16">
        <v>1984</v>
      </c>
      <c r="D58" s="37" t="s">
        <v>377</v>
      </c>
      <c r="E58" s="10">
        <v>110</v>
      </c>
      <c r="F58" s="116">
        <v>3.74</v>
      </c>
      <c r="G58" s="116">
        <v>7.48</v>
      </c>
      <c r="H58" s="63"/>
      <c r="I58" s="16" t="s">
        <v>5</v>
      </c>
      <c r="J58" s="5" t="s">
        <v>348</v>
      </c>
      <c r="K58" s="12" t="s">
        <v>306</v>
      </c>
    </row>
    <row r="59" spans="1:11" s="19" customFormat="1" ht="15.75" outlineLevel="1">
      <c r="A59" s="12">
        <v>48</v>
      </c>
      <c r="B59" s="18" t="s">
        <v>384</v>
      </c>
      <c r="C59" s="16">
        <v>1967</v>
      </c>
      <c r="D59" s="37" t="s">
        <v>377</v>
      </c>
      <c r="E59" s="10">
        <v>110</v>
      </c>
      <c r="F59" s="116">
        <f>78.42+42.83</f>
        <v>121.25</v>
      </c>
      <c r="G59" s="116">
        <v>121.25</v>
      </c>
      <c r="H59" s="63"/>
      <c r="I59" s="16" t="s">
        <v>5</v>
      </c>
      <c r="J59" s="5" t="s">
        <v>340</v>
      </c>
      <c r="K59" s="12" t="s">
        <v>306</v>
      </c>
    </row>
    <row r="60" spans="1:11" s="19" customFormat="1" ht="31.5" outlineLevel="1">
      <c r="A60" s="12">
        <v>49</v>
      </c>
      <c r="B60" s="18" t="s">
        <v>385</v>
      </c>
      <c r="C60" s="16">
        <v>1983</v>
      </c>
      <c r="D60" s="37" t="s">
        <v>377</v>
      </c>
      <c r="E60" s="10">
        <v>110</v>
      </c>
      <c r="F60" s="116">
        <v>63.83</v>
      </c>
      <c r="G60" s="116">
        <v>63.83</v>
      </c>
      <c r="H60" s="63"/>
      <c r="I60" s="15" t="s">
        <v>226</v>
      </c>
      <c r="J60" s="5" t="s">
        <v>340</v>
      </c>
      <c r="K60" s="12" t="s">
        <v>306</v>
      </c>
    </row>
    <row r="61" spans="1:11" s="19" customFormat="1" ht="15.75" outlineLevel="1">
      <c r="A61" s="12">
        <v>50</v>
      </c>
      <c r="B61" s="18" t="s">
        <v>386</v>
      </c>
      <c r="C61" s="16">
        <v>1988</v>
      </c>
      <c r="D61" s="37" t="s">
        <v>377</v>
      </c>
      <c r="E61" s="10">
        <v>110</v>
      </c>
      <c r="F61" s="116">
        <v>37.24759</v>
      </c>
      <c r="G61" s="116">
        <v>37.24759</v>
      </c>
      <c r="H61" s="63"/>
      <c r="I61" s="16" t="s">
        <v>5</v>
      </c>
      <c r="J61" s="5" t="s">
        <v>340</v>
      </c>
      <c r="K61" s="12" t="s">
        <v>306</v>
      </c>
    </row>
    <row r="62" spans="1:11" s="19" customFormat="1" ht="15.75" outlineLevel="1">
      <c r="A62" s="12">
        <v>51</v>
      </c>
      <c r="B62" s="18" t="s">
        <v>387</v>
      </c>
      <c r="C62" s="16">
        <v>1962</v>
      </c>
      <c r="D62" s="37" t="s">
        <v>377</v>
      </c>
      <c r="E62" s="10">
        <v>110</v>
      </c>
      <c r="F62" s="116">
        <f>2.255+71.868+24.14+16.63</f>
        <v>114.89299999999999</v>
      </c>
      <c r="G62" s="116">
        <v>114.893</v>
      </c>
      <c r="H62" s="63"/>
      <c r="I62" s="16" t="s">
        <v>6</v>
      </c>
      <c r="J62" s="5" t="s">
        <v>340</v>
      </c>
      <c r="K62" s="12" t="s">
        <v>304</v>
      </c>
    </row>
    <row r="63" spans="1:11" s="19" customFormat="1" ht="31.5" outlineLevel="1">
      <c r="A63" s="12" t="s">
        <v>167</v>
      </c>
      <c r="B63" s="18" t="s">
        <v>37</v>
      </c>
      <c r="C63" s="16">
        <v>1962</v>
      </c>
      <c r="D63" s="37" t="s">
        <v>377</v>
      </c>
      <c r="E63" s="10">
        <v>110</v>
      </c>
      <c r="F63" s="116">
        <v>2.6</v>
      </c>
      <c r="G63" s="116">
        <v>2.6</v>
      </c>
      <c r="H63" s="63"/>
      <c r="I63" s="15" t="s">
        <v>227</v>
      </c>
      <c r="J63" s="5" t="s">
        <v>340</v>
      </c>
      <c r="K63" s="12" t="s">
        <v>309</v>
      </c>
    </row>
    <row r="64" spans="1:11" s="19" customFormat="1" ht="15.75" outlineLevel="1">
      <c r="A64" s="12" t="s">
        <v>94</v>
      </c>
      <c r="B64" s="18" t="s">
        <v>36</v>
      </c>
      <c r="C64" s="16">
        <v>1962</v>
      </c>
      <c r="D64" s="37" t="s">
        <v>377</v>
      </c>
      <c r="E64" s="10">
        <v>110</v>
      </c>
      <c r="F64" s="116">
        <v>4.5</v>
      </c>
      <c r="G64" s="116">
        <v>4.5</v>
      </c>
      <c r="H64" s="63"/>
      <c r="I64" s="16" t="s">
        <v>30</v>
      </c>
      <c r="J64" s="5" t="s">
        <v>340</v>
      </c>
      <c r="K64" s="12" t="s">
        <v>309</v>
      </c>
    </row>
    <row r="65" spans="1:11" s="19" customFormat="1" ht="31.5" outlineLevel="1">
      <c r="A65" s="12" t="s">
        <v>261</v>
      </c>
      <c r="B65" s="18" t="s">
        <v>388</v>
      </c>
      <c r="C65" s="16">
        <v>1962</v>
      </c>
      <c r="D65" s="37" t="s">
        <v>377</v>
      </c>
      <c r="E65" s="10">
        <v>110</v>
      </c>
      <c r="F65" s="116">
        <f>69.43+28.05</f>
        <v>97.48</v>
      </c>
      <c r="G65" s="116">
        <f>SUM(F65:F65)</f>
        <v>97.48</v>
      </c>
      <c r="H65" s="63"/>
      <c r="I65" s="15" t="s">
        <v>221</v>
      </c>
      <c r="J65" s="5" t="s">
        <v>340</v>
      </c>
      <c r="K65" s="12" t="s">
        <v>306</v>
      </c>
    </row>
    <row r="66" spans="1:11" s="19" customFormat="1" ht="15.75" outlineLevel="1">
      <c r="A66" s="12" t="s">
        <v>299</v>
      </c>
      <c r="B66" s="18" t="s">
        <v>391</v>
      </c>
      <c r="C66" s="16">
        <v>1962</v>
      </c>
      <c r="D66" s="37" t="s">
        <v>377</v>
      </c>
      <c r="E66" s="10">
        <v>110</v>
      </c>
      <c r="F66" s="116">
        <v>2.65</v>
      </c>
      <c r="G66" s="116">
        <v>2.65</v>
      </c>
      <c r="H66" s="63"/>
      <c r="I66" s="16" t="s">
        <v>6</v>
      </c>
      <c r="J66" s="5" t="s">
        <v>340</v>
      </c>
      <c r="K66" s="12" t="s">
        <v>304</v>
      </c>
    </row>
    <row r="67" spans="1:11" s="19" customFormat="1" ht="15.75" outlineLevel="1">
      <c r="A67" s="12" t="s">
        <v>300</v>
      </c>
      <c r="B67" s="18" t="s">
        <v>390</v>
      </c>
      <c r="C67" s="16">
        <v>1962</v>
      </c>
      <c r="D67" s="37" t="s">
        <v>377</v>
      </c>
      <c r="E67" s="10">
        <v>110</v>
      </c>
      <c r="F67" s="116">
        <v>4.32</v>
      </c>
      <c r="G67" s="116">
        <v>4.32</v>
      </c>
      <c r="H67" s="63"/>
      <c r="I67" s="16" t="s">
        <v>30</v>
      </c>
      <c r="J67" s="5" t="s">
        <v>340</v>
      </c>
      <c r="K67" s="12" t="s">
        <v>309</v>
      </c>
    </row>
    <row r="68" spans="1:11" s="19" customFormat="1" ht="15.75" outlineLevel="1">
      <c r="A68" s="12">
        <v>57</v>
      </c>
      <c r="B68" s="18" t="s">
        <v>392</v>
      </c>
      <c r="C68" s="16">
        <v>1984</v>
      </c>
      <c r="D68" s="37" t="s">
        <v>377</v>
      </c>
      <c r="E68" s="10">
        <v>110</v>
      </c>
      <c r="F68" s="116">
        <f>2.435+14.6651</f>
        <v>17.1001</v>
      </c>
      <c r="G68" s="116">
        <v>17.1001</v>
      </c>
      <c r="H68" s="63"/>
      <c r="I68" s="16" t="s">
        <v>5</v>
      </c>
      <c r="J68" s="5" t="s">
        <v>340</v>
      </c>
      <c r="K68" s="12" t="s">
        <v>306</v>
      </c>
    </row>
    <row r="69" spans="1:11" s="19" customFormat="1" ht="15.75" outlineLevel="1">
      <c r="A69" s="12">
        <v>59</v>
      </c>
      <c r="B69" s="18" t="s">
        <v>393</v>
      </c>
      <c r="C69" s="16">
        <v>1984</v>
      </c>
      <c r="D69" s="37" t="s">
        <v>377</v>
      </c>
      <c r="E69" s="10">
        <v>110</v>
      </c>
      <c r="F69" s="116">
        <v>21.715</v>
      </c>
      <c r="G69" s="116">
        <v>21.715</v>
      </c>
      <c r="H69" s="63"/>
      <c r="I69" s="16" t="s">
        <v>20</v>
      </c>
      <c r="J69" s="5" t="s">
        <v>340</v>
      </c>
      <c r="K69" s="12" t="s">
        <v>308</v>
      </c>
    </row>
    <row r="70" spans="1:11" s="19" customFormat="1" ht="15.75" outlineLevel="1">
      <c r="A70" s="12">
        <v>58</v>
      </c>
      <c r="B70" s="18" t="s">
        <v>394</v>
      </c>
      <c r="C70" s="16">
        <v>1967</v>
      </c>
      <c r="D70" s="37" t="s">
        <v>377</v>
      </c>
      <c r="E70" s="10">
        <v>110</v>
      </c>
      <c r="F70" s="116">
        <f>2.499+14.474</f>
        <v>16.973</v>
      </c>
      <c r="G70" s="116">
        <v>16.973</v>
      </c>
      <c r="H70" s="63"/>
      <c r="I70" s="16" t="s">
        <v>5</v>
      </c>
      <c r="J70" s="5" t="s">
        <v>340</v>
      </c>
      <c r="K70" s="12" t="s">
        <v>306</v>
      </c>
    </row>
    <row r="71" spans="1:11" s="19" customFormat="1" ht="15.75" outlineLevel="1">
      <c r="A71" s="12">
        <v>60</v>
      </c>
      <c r="B71" s="18" t="s">
        <v>395</v>
      </c>
      <c r="C71" s="16">
        <v>1966</v>
      </c>
      <c r="D71" s="37" t="s">
        <v>377</v>
      </c>
      <c r="E71" s="10">
        <v>110</v>
      </c>
      <c r="F71" s="116">
        <v>8.494</v>
      </c>
      <c r="G71" s="116">
        <v>8.494</v>
      </c>
      <c r="H71" s="63"/>
      <c r="I71" s="16" t="s">
        <v>17</v>
      </c>
      <c r="J71" s="5" t="s">
        <v>340</v>
      </c>
      <c r="K71" s="12" t="s">
        <v>305</v>
      </c>
    </row>
    <row r="72" spans="1:11" s="19" customFormat="1" ht="15.75" outlineLevel="1">
      <c r="A72" s="12">
        <v>61</v>
      </c>
      <c r="B72" s="18" t="s">
        <v>38</v>
      </c>
      <c r="C72" s="16">
        <v>1986</v>
      </c>
      <c r="D72" s="37" t="s">
        <v>377</v>
      </c>
      <c r="E72" s="10">
        <v>110</v>
      </c>
      <c r="F72" s="116">
        <v>10.644</v>
      </c>
      <c r="G72" s="116">
        <v>10.644</v>
      </c>
      <c r="H72" s="63"/>
      <c r="I72" s="16" t="s">
        <v>17</v>
      </c>
      <c r="J72" s="5" t="s">
        <v>340</v>
      </c>
      <c r="K72" s="12" t="s">
        <v>305</v>
      </c>
    </row>
    <row r="73" spans="1:11" s="19" customFormat="1" ht="15.75" outlineLevel="1">
      <c r="A73" s="12">
        <v>62</v>
      </c>
      <c r="B73" s="18" t="s">
        <v>396</v>
      </c>
      <c r="C73" s="16">
        <v>1984</v>
      </c>
      <c r="D73" s="37" t="s">
        <v>377</v>
      </c>
      <c r="E73" s="10">
        <v>110</v>
      </c>
      <c r="F73" s="116">
        <v>17.765</v>
      </c>
      <c r="G73" s="116">
        <v>17.765</v>
      </c>
      <c r="H73" s="63"/>
      <c r="I73" s="16" t="s">
        <v>17</v>
      </c>
      <c r="J73" s="5" t="s">
        <v>340</v>
      </c>
      <c r="K73" s="12" t="s">
        <v>305</v>
      </c>
    </row>
    <row r="74" spans="1:11" s="19" customFormat="1" ht="15.75" outlineLevel="1">
      <c r="A74" s="12">
        <v>63</v>
      </c>
      <c r="B74" s="18" t="s">
        <v>397</v>
      </c>
      <c r="C74" s="16">
        <v>1971</v>
      </c>
      <c r="D74" s="37" t="s">
        <v>377</v>
      </c>
      <c r="E74" s="10">
        <v>110</v>
      </c>
      <c r="F74" s="116">
        <f>14.424+21.412+21.96+22.54</f>
        <v>80.336</v>
      </c>
      <c r="G74" s="116">
        <v>80.336</v>
      </c>
      <c r="H74" s="63"/>
      <c r="I74" s="16" t="s">
        <v>5</v>
      </c>
      <c r="J74" s="5" t="s">
        <v>340</v>
      </c>
      <c r="K74" s="12" t="s">
        <v>306</v>
      </c>
    </row>
    <row r="75" spans="1:11" s="19" customFormat="1" ht="15.75" outlineLevel="1">
      <c r="A75" s="12">
        <v>64</v>
      </c>
      <c r="B75" s="18" t="s">
        <v>398</v>
      </c>
      <c r="C75" s="16">
        <v>1986</v>
      </c>
      <c r="D75" s="37" t="s">
        <v>377</v>
      </c>
      <c r="E75" s="10">
        <v>110</v>
      </c>
      <c r="F75" s="116">
        <f>2.8+4.26</f>
        <v>7.06</v>
      </c>
      <c r="G75" s="116">
        <v>14.12</v>
      </c>
      <c r="H75" s="63"/>
      <c r="I75" s="16" t="s">
        <v>17</v>
      </c>
      <c r="J75" s="5" t="s">
        <v>348</v>
      </c>
      <c r="K75" s="12" t="s">
        <v>305</v>
      </c>
    </row>
    <row r="76" spans="1:11" s="19" customFormat="1" ht="15.75" outlineLevel="1">
      <c r="A76" s="12">
        <v>65</v>
      </c>
      <c r="B76" s="18" t="s">
        <v>39</v>
      </c>
      <c r="C76" s="16">
        <v>1971</v>
      </c>
      <c r="D76" s="37" t="s">
        <v>377</v>
      </c>
      <c r="E76" s="10">
        <v>110</v>
      </c>
      <c r="F76" s="116">
        <v>2.82</v>
      </c>
      <c r="G76" s="116">
        <v>2.82</v>
      </c>
      <c r="H76" s="63"/>
      <c r="I76" s="16" t="s">
        <v>30</v>
      </c>
      <c r="J76" s="5" t="s">
        <v>340</v>
      </c>
      <c r="K76" s="12" t="s">
        <v>309</v>
      </c>
    </row>
    <row r="77" spans="1:11" s="19" customFormat="1" ht="15.75" outlineLevel="1">
      <c r="A77" s="12">
        <v>66</v>
      </c>
      <c r="B77" s="18" t="s">
        <v>31</v>
      </c>
      <c r="C77" s="16">
        <v>1971</v>
      </c>
      <c r="D77" s="37" t="s">
        <v>377</v>
      </c>
      <c r="E77" s="10">
        <v>110</v>
      </c>
      <c r="F77" s="116">
        <f>4.41+16.3951</f>
        <v>20.8051</v>
      </c>
      <c r="G77" s="116">
        <v>20.8051</v>
      </c>
      <c r="H77" s="63"/>
      <c r="I77" s="16" t="s">
        <v>5</v>
      </c>
      <c r="J77" s="5" t="s">
        <v>340</v>
      </c>
      <c r="K77" s="12" t="s">
        <v>306</v>
      </c>
    </row>
    <row r="78" spans="1:11" s="19" customFormat="1" ht="31.5" outlineLevel="1">
      <c r="A78" s="12">
        <v>67</v>
      </c>
      <c r="B78" s="18" t="s">
        <v>399</v>
      </c>
      <c r="C78" s="16">
        <v>1979</v>
      </c>
      <c r="D78" s="37" t="s">
        <v>377</v>
      </c>
      <c r="E78" s="10">
        <v>110</v>
      </c>
      <c r="F78" s="116">
        <f>58.93+7.645</f>
        <v>66.575</v>
      </c>
      <c r="G78" s="116">
        <v>66.575</v>
      </c>
      <c r="H78" s="63"/>
      <c r="I78" s="15" t="s">
        <v>228</v>
      </c>
      <c r="J78" s="5" t="s">
        <v>340</v>
      </c>
      <c r="K78" s="12" t="s">
        <v>305</v>
      </c>
    </row>
    <row r="79" spans="1:11" s="19" customFormat="1" ht="15.75" outlineLevel="1">
      <c r="A79" s="12">
        <v>68</v>
      </c>
      <c r="B79" s="18" t="s">
        <v>40</v>
      </c>
      <c r="C79" s="16">
        <v>1971</v>
      </c>
      <c r="D79" s="37" t="s">
        <v>377</v>
      </c>
      <c r="E79" s="10">
        <v>110</v>
      </c>
      <c r="F79" s="116">
        <v>25.45</v>
      </c>
      <c r="G79" s="116">
        <v>25.45</v>
      </c>
      <c r="H79" s="63"/>
      <c r="I79" s="16" t="s">
        <v>5</v>
      </c>
      <c r="J79" s="5" t="s">
        <v>340</v>
      </c>
      <c r="K79" s="12" t="s">
        <v>306</v>
      </c>
    </row>
    <row r="80" spans="1:11" s="19" customFormat="1" ht="15.75" outlineLevel="1">
      <c r="A80" s="12">
        <v>69</v>
      </c>
      <c r="B80" s="18" t="s">
        <v>34</v>
      </c>
      <c r="C80" s="16">
        <v>1974</v>
      </c>
      <c r="D80" s="37" t="s">
        <v>377</v>
      </c>
      <c r="E80" s="10">
        <v>110</v>
      </c>
      <c r="F80" s="116">
        <f>7.903+26.637</f>
        <v>34.54</v>
      </c>
      <c r="G80" s="116">
        <v>34.54</v>
      </c>
      <c r="H80" s="63"/>
      <c r="I80" s="16" t="s">
        <v>17</v>
      </c>
      <c r="J80" s="5" t="s">
        <v>340</v>
      </c>
      <c r="K80" s="12" t="s">
        <v>305</v>
      </c>
    </row>
    <row r="81" spans="1:11" s="19" customFormat="1" ht="15.75" outlineLevel="1">
      <c r="A81" s="12">
        <v>70</v>
      </c>
      <c r="B81" s="18" t="s">
        <v>33</v>
      </c>
      <c r="C81" s="16">
        <v>1988</v>
      </c>
      <c r="D81" s="37" t="s">
        <v>377</v>
      </c>
      <c r="E81" s="10">
        <v>110</v>
      </c>
      <c r="F81" s="116">
        <v>20.103</v>
      </c>
      <c r="G81" s="116">
        <v>20.103</v>
      </c>
      <c r="H81" s="63"/>
      <c r="I81" s="16" t="s">
        <v>5</v>
      </c>
      <c r="J81" s="5" t="s">
        <v>340</v>
      </c>
      <c r="K81" s="12" t="s">
        <v>306</v>
      </c>
    </row>
    <row r="82" spans="1:11" s="19" customFormat="1" ht="15.75" outlineLevel="1">
      <c r="A82" s="12">
        <v>71</v>
      </c>
      <c r="B82" s="18" t="s">
        <v>32</v>
      </c>
      <c r="C82" s="16">
        <v>1988</v>
      </c>
      <c r="D82" s="37" t="s">
        <v>377</v>
      </c>
      <c r="E82" s="10">
        <v>110</v>
      </c>
      <c r="F82" s="116">
        <f>10.753+19.935</f>
        <v>30.688</v>
      </c>
      <c r="G82" s="116">
        <v>30.688</v>
      </c>
      <c r="H82" s="63"/>
      <c r="I82" s="16" t="s">
        <v>5</v>
      </c>
      <c r="J82" s="5" t="s">
        <v>340</v>
      </c>
      <c r="K82" s="12" t="s">
        <v>306</v>
      </c>
    </row>
    <row r="83" spans="1:11" s="19" customFormat="1" ht="15.75" outlineLevel="1">
      <c r="A83" s="12">
        <v>72</v>
      </c>
      <c r="B83" s="35" t="s">
        <v>48</v>
      </c>
      <c r="C83" s="11" t="s">
        <v>46</v>
      </c>
      <c r="D83" s="37" t="s">
        <v>400</v>
      </c>
      <c r="E83" s="10">
        <v>110</v>
      </c>
      <c r="F83" s="110">
        <v>28.24</v>
      </c>
      <c r="G83" s="110">
        <v>28.24</v>
      </c>
      <c r="H83" s="86"/>
      <c r="I83" s="9" t="s">
        <v>6</v>
      </c>
      <c r="J83" s="5" t="s">
        <v>340</v>
      </c>
      <c r="K83" s="12" t="s">
        <v>304</v>
      </c>
    </row>
    <row r="84" spans="1:11" s="19" customFormat="1" ht="15.75" outlineLevel="1">
      <c r="A84" s="12">
        <v>73</v>
      </c>
      <c r="B84" s="35" t="s">
        <v>401</v>
      </c>
      <c r="C84" s="11" t="s">
        <v>16</v>
      </c>
      <c r="D84" s="37" t="s">
        <v>400</v>
      </c>
      <c r="E84" s="10">
        <v>110</v>
      </c>
      <c r="F84" s="110">
        <v>6.09</v>
      </c>
      <c r="G84" s="110">
        <v>6.09</v>
      </c>
      <c r="H84" s="86"/>
      <c r="I84" s="9" t="s">
        <v>6</v>
      </c>
      <c r="J84" s="5" t="s">
        <v>340</v>
      </c>
      <c r="K84" s="12" t="s">
        <v>304</v>
      </c>
    </row>
    <row r="85" spans="1:11" s="19" customFormat="1" ht="31.5" outlineLevel="1">
      <c r="A85" s="12">
        <v>74</v>
      </c>
      <c r="B85" s="7" t="s">
        <v>49</v>
      </c>
      <c r="C85" s="11">
        <v>1979</v>
      </c>
      <c r="D85" s="37" t="s">
        <v>400</v>
      </c>
      <c r="E85" s="10">
        <v>110</v>
      </c>
      <c r="F85" s="110">
        <v>68.79</v>
      </c>
      <c r="G85" s="110">
        <v>68.79</v>
      </c>
      <c r="H85" s="86"/>
      <c r="I85" s="10" t="s">
        <v>229</v>
      </c>
      <c r="J85" s="5" t="s">
        <v>340</v>
      </c>
      <c r="K85" s="12" t="s">
        <v>314</v>
      </c>
    </row>
    <row r="86" spans="1:11" s="19" customFormat="1" ht="15.75" outlineLevel="1">
      <c r="A86" s="12">
        <v>75</v>
      </c>
      <c r="B86" s="35" t="s">
        <v>402</v>
      </c>
      <c r="C86" s="11">
        <v>1988</v>
      </c>
      <c r="D86" s="37" t="s">
        <v>400</v>
      </c>
      <c r="E86" s="10">
        <v>110</v>
      </c>
      <c r="F86" s="110">
        <v>35.99</v>
      </c>
      <c r="G86" s="110">
        <v>35.99</v>
      </c>
      <c r="H86" s="86"/>
      <c r="I86" s="9" t="s">
        <v>20</v>
      </c>
      <c r="J86" s="5" t="s">
        <v>340</v>
      </c>
      <c r="K86" s="12" t="s">
        <v>308</v>
      </c>
    </row>
    <row r="87" spans="1:11" s="19" customFormat="1" ht="15.75" outlineLevel="1">
      <c r="A87" s="12">
        <v>76</v>
      </c>
      <c r="B87" s="35" t="s">
        <v>51</v>
      </c>
      <c r="C87" s="11">
        <v>1964</v>
      </c>
      <c r="D87" s="37" t="s">
        <v>400</v>
      </c>
      <c r="E87" s="10">
        <v>110</v>
      </c>
      <c r="F87" s="110">
        <f>7.87+17.51+21.7</f>
        <v>47.08</v>
      </c>
      <c r="G87" s="110">
        <v>47.08</v>
      </c>
      <c r="H87" s="86"/>
      <c r="I87" s="9" t="s">
        <v>41</v>
      </c>
      <c r="J87" s="5" t="s">
        <v>340</v>
      </c>
      <c r="K87" s="12" t="s">
        <v>306</v>
      </c>
    </row>
    <row r="88" spans="1:11" s="19" customFormat="1" ht="15.75" outlineLevel="1">
      <c r="A88" s="12">
        <v>77</v>
      </c>
      <c r="B88" s="35" t="s">
        <v>52</v>
      </c>
      <c r="C88" s="11">
        <v>1968</v>
      </c>
      <c r="D88" s="37" t="s">
        <v>400</v>
      </c>
      <c r="E88" s="10">
        <v>110</v>
      </c>
      <c r="F88" s="110">
        <f>0.87+3.09</f>
        <v>3.96</v>
      </c>
      <c r="G88" s="110">
        <v>3.96</v>
      </c>
      <c r="H88" s="86"/>
      <c r="I88" s="9" t="s">
        <v>9</v>
      </c>
      <c r="J88" s="5" t="s">
        <v>340</v>
      </c>
      <c r="K88" s="12" t="s">
        <v>305</v>
      </c>
    </row>
    <row r="89" spans="1:11" s="19" customFormat="1" ht="15.75" outlineLevel="1">
      <c r="A89" s="12">
        <v>78</v>
      </c>
      <c r="B89" s="35" t="s">
        <v>53</v>
      </c>
      <c r="C89" s="11">
        <v>1979</v>
      </c>
      <c r="D89" s="37" t="s">
        <v>400</v>
      </c>
      <c r="E89" s="10">
        <v>110</v>
      </c>
      <c r="F89" s="110">
        <v>0.06</v>
      </c>
      <c r="G89" s="110">
        <v>0.06</v>
      </c>
      <c r="H89" s="86"/>
      <c r="I89" s="9" t="s">
        <v>9</v>
      </c>
      <c r="J89" s="5" t="s">
        <v>340</v>
      </c>
      <c r="K89" s="12" t="s">
        <v>305</v>
      </c>
    </row>
    <row r="90" spans="1:11" s="19" customFormat="1" ht="15.75" outlineLevel="1">
      <c r="A90" s="12">
        <v>79</v>
      </c>
      <c r="B90" s="35" t="s">
        <v>54</v>
      </c>
      <c r="C90" s="11">
        <v>1964</v>
      </c>
      <c r="D90" s="37" t="s">
        <v>400</v>
      </c>
      <c r="E90" s="10">
        <v>110</v>
      </c>
      <c r="F90" s="110">
        <v>57.015</v>
      </c>
      <c r="G90" s="110">
        <v>57.015</v>
      </c>
      <c r="H90" s="86"/>
      <c r="I90" s="9" t="s">
        <v>9</v>
      </c>
      <c r="J90" s="5" t="s">
        <v>340</v>
      </c>
      <c r="K90" s="12" t="s">
        <v>305</v>
      </c>
    </row>
    <row r="91" spans="1:11" s="19" customFormat="1" ht="15.75" outlineLevel="1">
      <c r="A91" s="12">
        <v>80</v>
      </c>
      <c r="B91" s="35" t="s">
        <v>55</v>
      </c>
      <c r="C91" s="11">
        <v>1964</v>
      </c>
      <c r="D91" s="37" t="s">
        <v>400</v>
      </c>
      <c r="E91" s="10">
        <v>110</v>
      </c>
      <c r="F91" s="110">
        <v>1.2</v>
      </c>
      <c r="G91" s="110">
        <v>1.2</v>
      </c>
      <c r="H91" s="86"/>
      <c r="I91" s="9" t="s">
        <v>9</v>
      </c>
      <c r="J91" s="5" t="s">
        <v>340</v>
      </c>
      <c r="K91" s="12" t="s">
        <v>305</v>
      </c>
    </row>
    <row r="92" spans="1:11" s="19" customFormat="1" ht="15.75" outlineLevel="1">
      <c r="A92" s="12">
        <v>81</v>
      </c>
      <c r="B92" s="35" t="s">
        <v>184</v>
      </c>
      <c r="C92" s="11">
        <v>1964</v>
      </c>
      <c r="D92" s="37" t="s">
        <v>400</v>
      </c>
      <c r="E92" s="10">
        <v>110</v>
      </c>
      <c r="F92" s="110">
        <v>1.25</v>
      </c>
      <c r="G92" s="110">
        <v>1.25</v>
      </c>
      <c r="H92" s="86"/>
      <c r="I92" s="9" t="s">
        <v>9</v>
      </c>
      <c r="J92" s="5" t="s">
        <v>340</v>
      </c>
      <c r="K92" s="12" t="s">
        <v>305</v>
      </c>
    </row>
    <row r="93" spans="1:11" s="19" customFormat="1" ht="15.75" outlineLevel="1">
      <c r="A93" s="12">
        <v>82</v>
      </c>
      <c r="B93" s="35" t="s">
        <v>43</v>
      </c>
      <c r="C93" s="11">
        <v>1988</v>
      </c>
      <c r="D93" s="37" t="s">
        <v>400</v>
      </c>
      <c r="E93" s="10">
        <v>110</v>
      </c>
      <c r="F93" s="110">
        <v>30.93</v>
      </c>
      <c r="G93" s="110">
        <v>30.93</v>
      </c>
      <c r="H93" s="86"/>
      <c r="I93" s="9" t="s">
        <v>19</v>
      </c>
      <c r="J93" s="5" t="s">
        <v>340</v>
      </c>
      <c r="K93" s="12" t="s">
        <v>308</v>
      </c>
    </row>
    <row r="94" spans="1:11" s="19" customFormat="1" ht="15.75" outlineLevel="1">
      <c r="A94" s="12">
        <v>83</v>
      </c>
      <c r="B94" s="35" t="s">
        <v>44</v>
      </c>
      <c r="C94" s="11">
        <v>1980</v>
      </c>
      <c r="D94" s="37" t="s">
        <v>400</v>
      </c>
      <c r="E94" s="10">
        <v>110</v>
      </c>
      <c r="F94" s="110">
        <v>39.39</v>
      </c>
      <c r="G94" s="110">
        <v>39.39</v>
      </c>
      <c r="H94" s="86"/>
      <c r="I94" s="9" t="s">
        <v>9</v>
      </c>
      <c r="J94" s="5" t="s">
        <v>340</v>
      </c>
      <c r="K94" s="12" t="s">
        <v>305</v>
      </c>
    </row>
    <row r="95" spans="1:11" s="19" customFormat="1" ht="15.75" outlineLevel="1">
      <c r="A95" s="12">
        <v>84</v>
      </c>
      <c r="B95" s="35" t="s">
        <v>403</v>
      </c>
      <c r="C95" s="11">
        <v>1980</v>
      </c>
      <c r="D95" s="37" t="s">
        <v>400</v>
      </c>
      <c r="E95" s="10">
        <v>110</v>
      </c>
      <c r="F95" s="110">
        <v>30.2</v>
      </c>
      <c r="G95" s="110">
        <v>30.2</v>
      </c>
      <c r="H95" s="86"/>
      <c r="I95" s="9" t="s">
        <v>9</v>
      </c>
      <c r="J95" s="5" t="s">
        <v>340</v>
      </c>
      <c r="K95" s="12" t="s">
        <v>305</v>
      </c>
    </row>
    <row r="96" spans="1:11" s="19" customFormat="1" ht="15.75" outlineLevel="1">
      <c r="A96" s="12">
        <v>85</v>
      </c>
      <c r="B96" s="35" t="s">
        <v>42</v>
      </c>
      <c r="C96" s="11">
        <v>1974</v>
      </c>
      <c r="D96" s="37" t="s">
        <v>375</v>
      </c>
      <c r="E96" s="10">
        <v>110</v>
      </c>
      <c r="F96" s="110">
        <v>58.665</v>
      </c>
      <c r="G96" s="110">
        <v>58.665</v>
      </c>
      <c r="H96" s="86"/>
      <c r="I96" s="9" t="s">
        <v>9</v>
      </c>
      <c r="J96" s="5" t="s">
        <v>340</v>
      </c>
      <c r="K96" s="12" t="s">
        <v>305</v>
      </c>
    </row>
    <row r="97" spans="1:11" s="19" customFormat="1" ht="15.75" outlineLevel="1">
      <c r="A97" s="12">
        <v>86</v>
      </c>
      <c r="B97" s="35" t="s">
        <v>404</v>
      </c>
      <c r="C97" s="11">
        <v>1982</v>
      </c>
      <c r="D97" s="37" t="s">
        <v>406</v>
      </c>
      <c r="E97" s="10">
        <v>110</v>
      </c>
      <c r="F97" s="110">
        <v>52.21</v>
      </c>
      <c r="G97" s="110">
        <v>52.21</v>
      </c>
      <c r="H97" s="86"/>
      <c r="I97" s="9" t="s">
        <v>3</v>
      </c>
      <c r="J97" s="5" t="s">
        <v>340</v>
      </c>
      <c r="K97" s="12" t="s">
        <v>305</v>
      </c>
    </row>
    <row r="98" spans="1:11" s="19" customFormat="1" ht="15.75" outlineLevel="1">
      <c r="A98" s="12">
        <v>87</v>
      </c>
      <c r="B98" s="35" t="s">
        <v>405</v>
      </c>
      <c r="C98" s="11">
        <v>1980</v>
      </c>
      <c r="D98" s="37" t="s">
        <v>406</v>
      </c>
      <c r="E98" s="10">
        <v>110</v>
      </c>
      <c r="F98" s="110">
        <v>43.645</v>
      </c>
      <c r="G98" s="110">
        <v>43.645</v>
      </c>
      <c r="H98" s="86"/>
      <c r="I98" s="9" t="s">
        <v>3</v>
      </c>
      <c r="J98" s="5" t="s">
        <v>340</v>
      </c>
      <c r="K98" s="12" t="s">
        <v>305</v>
      </c>
    </row>
    <row r="99" spans="1:11" s="19" customFormat="1" ht="15.75" outlineLevel="1">
      <c r="A99" s="12">
        <v>88</v>
      </c>
      <c r="B99" s="35" t="s">
        <v>58</v>
      </c>
      <c r="C99" s="11" t="s">
        <v>57</v>
      </c>
      <c r="D99" s="37" t="s">
        <v>406</v>
      </c>
      <c r="E99" s="10">
        <v>110</v>
      </c>
      <c r="F99" s="110">
        <f>33.946-1.975-3.95</f>
        <v>28.020999999999997</v>
      </c>
      <c r="G99" s="110">
        <f>33.946-1.975-3.95</f>
        <v>28.020999999999997</v>
      </c>
      <c r="H99" s="86"/>
      <c r="I99" s="9" t="s">
        <v>17</v>
      </c>
      <c r="J99" s="5" t="s">
        <v>340</v>
      </c>
      <c r="K99" s="12" t="s">
        <v>305</v>
      </c>
    </row>
    <row r="100" spans="1:11" s="19" customFormat="1" ht="15.75" outlineLevel="1">
      <c r="A100" s="12">
        <v>89</v>
      </c>
      <c r="B100" s="35" t="s">
        <v>56</v>
      </c>
      <c r="C100" s="11" t="s">
        <v>57</v>
      </c>
      <c r="D100" s="37" t="s">
        <v>406</v>
      </c>
      <c r="E100" s="10">
        <v>110</v>
      </c>
      <c r="F100" s="110">
        <v>27.116</v>
      </c>
      <c r="G100" s="110">
        <v>27.116</v>
      </c>
      <c r="H100" s="86"/>
      <c r="I100" s="9" t="s">
        <v>17</v>
      </c>
      <c r="J100" s="5" t="s">
        <v>340</v>
      </c>
      <c r="K100" s="12" t="s">
        <v>305</v>
      </c>
    </row>
    <row r="101" spans="1:11" s="19" customFormat="1" ht="15.75" outlineLevel="1">
      <c r="A101" s="12">
        <v>90</v>
      </c>
      <c r="B101" s="35" t="s">
        <v>45</v>
      </c>
      <c r="C101" s="11" t="s">
        <v>47</v>
      </c>
      <c r="D101" s="37" t="s">
        <v>406</v>
      </c>
      <c r="E101" s="10">
        <v>110</v>
      </c>
      <c r="F101" s="110">
        <v>51.5</v>
      </c>
      <c r="G101" s="110">
        <v>51.5</v>
      </c>
      <c r="H101" s="86"/>
      <c r="I101" s="9" t="s">
        <v>17</v>
      </c>
      <c r="J101" s="5" t="s">
        <v>340</v>
      </c>
      <c r="K101" s="12" t="s">
        <v>305</v>
      </c>
    </row>
    <row r="102" spans="1:11" s="19" customFormat="1" ht="15.75" outlineLevel="1">
      <c r="A102" s="12">
        <v>91</v>
      </c>
      <c r="B102" s="35" t="s">
        <v>59</v>
      </c>
      <c r="C102" s="11" t="s">
        <v>15</v>
      </c>
      <c r="D102" s="37" t="s">
        <v>375</v>
      </c>
      <c r="E102" s="10">
        <v>110</v>
      </c>
      <c r="F102" s="110">
        <v>48.6</v>
      </c>
      <c r="G102" s="110">
        <v>48.6</v>
      </c>
      <c r="H102" s="86"/>
      <c r="I102" s="9" t="s">
        <v>17</v>
      </c>
      <c r="J102" s="5" t="s">
        <v>340</v>
      </c>
      <c r="K102" s="12" t="s">
        <v>305</v>
      </c>
    </row>
    <row r="103" spans="1:11" s="19" customFormat="1" ht="15.75" outlineLevel="1">
      <c r="A103" s="12">
        <v>92</v>
      </c>
      <c r="B103" s="35" t="s">
        <v>219</v>
      </c>
      <c r="C103" s="11">
        <v>1988</v>
      </c>
      <c r="D103" s="37" t="s">
        <v>375</v>
      </c>
      <c r="E103" s="9">
        <v>110</v>
      </c>
      <c r="F103" s="115">
        <v>27.4294</v>
      </c>
      <c r="G103" s="110">
        <v>27.4294</v>
      </c>
      <c r="H103" s="86"/>
      <c r="I103" s="9" t="s">
        <v>3</v>
      </c>
      <c r="J103" s="5" t="s">
        <v>340</v>
      </c>
      <c r="K103" s="12" t="s">
        <v>305</v>
      </c>
    </row>
    <row r="104" spans="1:11" s="19" customFormat="1" ht="15.75">
      <c r="A104" s="5"/>
      <c r="B104" s="53" t="s">
        <v>460</v>
      </c>
      <c r="C104" s="11"/>
      <c r="D104" s="60"/>
      <c r="E104" s="8"/>
      <c r="F104" s="111">
        <f>SUM(F12:F103)</f>
        <v>2901.888589999998</v>
      </c>
      <c r="G104" s="111">
        <f>SUM(G12:G103)</f>
        <v>3033.2755899999984</v>
      </c>
      <c r="H104" s="59">
        <f>F104/$F$415*100</f>
        <v>34.52819675680495</v>
      </c>
      <c r="I104" s="9"/>
      <c r="J104" s="5"/>
      <c r="K104" s="122"/>
    </row>
    <row r="105" spans="1:11" s="19" customFormat="1" ht="15.75">
      <c r="A105" s="5"/>
      <c r="B105" s="44" t="s">
        <v>461</v>
      </c>
      <c r="C105" s="11"/>
      <c r="D105" s="44"/>
      <c r="E105" s="62"/>
      <c r="F105" s="110"/>
      <c r="G105" s="110"/>
      <c r="H105" s="86"/>
      <c r="I105" s="9"/>
      <c r="J105" s="9"/>
      <c r="K105" s="12"/>
    </row>
    <row r="106" spans="1:11" s="19" customFormat="1" ht="31.5" outlineLevel="1">
      <c r="A106" s="5">
        <v>93</v>
      </c>
      <c r="B106" s="7" t="s">
        <v>80</v>
      </c>
      <c r="C106" s="11">
        <v>1975</v>
      </c>
      <c r="D106" s="37" t="s">
        <v>338</v>
      </c>
      <c r="E106" s="9">
        <v>35</v>
      </c>
      <c r="F106" s="110">
        <v>13.365</v>
      </c>
      <c r="G106" s="110">
        <f>F106*2</f>
        <v>26.73</v>
      </c>
      <c r="H106" s="86"/>
      <c r="I106" s="10" t="s">
        <v>230</v>
      </c>
      <c r="J106" s="9" t="s">
        <v>348</v>
      </c>
      <c r="K106" s="12" t="s">
        <v>305</v>
      </c>
    </row>
    <row r="107" spans="1:11" s="19" customFormat="1" ht="15.75" outlineLevel="1">
      <c r="A107" s="56">
        <v>94</v>
      </c>
      <c r="B107" s="35" t="s">
        <v>71</v>
      </c>
      <c r="C107" s="11">
        <v>1976</v>
      </c>
      <c r="D107" s="37" t="s">
        <v>338</v>
      </c>
      <c r="E107" s="9">
        <v>35</v>
      </c>
      <c r="F107" s="110">
        <v>18.10145</v>
      </c>
      <c r="G107" s="110">
        <v>18.10145</v>
      </c>
      <c r="H107" s="86"/>
      <c r="I107" s="9" t="s">
        <v>65</v>
      </c>
      <c r="J107" s="8" t="s">
        <v>340</v>
      </c>
      <c r="K107" s="12" t="s">
        <v>309</v>
      </c>
    </row>
    <row r="108" spans="1:11" s="19" customFormat="1" ht="15.75" outlineLevel="1">
      <c r="A108" s="5">
        <v>95</v>
      </c>
      <c r="B108" s="35" t="s">
        <v>75</v>
      </c>
      <c r="C108" s="11">
        <v>1978</v>
      </c>
      <c r="D108" s="37" t="s">
        <v>338</v>
      </c>
      <c r="E108" s="9">
        <v>35</v>
      </c>
      <c r="F108" s="110">
        <v>17.35</v>
      </c>
      <c r="G108" s="110">
        <v>17.35</v>
      </c>
      <c r="H108" s="86"/>
      <c r="I108" s="9" t="s">
        <v>65</v>
      </c>
      <c r="J108" s="8" t="s">
        <v>340</v>
      </c>
      <c r="K108" s="12" t="s">
        <v>309</v>
      </c>
    </row>
    <row r="109" spans="1:11" s="19" customFormat="1" ht="15.75" outlineLevel="1">
      <c r="A109" s="5">
        <v>96</v>
      </c>
      <c r="B109" s="35" t="s">
        <v>68</v>
      </c>
      <c r="C109" s="11">
        <v>1978</v>
      </c>
      <c r="D109" s="37" t="s">
        <v>338</v>
      </c>
      <c r="E109" s="9">
        <v>35</v>
      </c>
      <c r="F109" s="110">
        <v>6.61</v>
      </c>
      <c r="G109" s="110">
        <v>6.61</v>
      </c>
      <c r="H109" s="86"/>
      <c r="I109" s="9" t="s">
        <v>65</v>
      </c>
      <c r="J109" s="8" t="s">
        <v>340</v>
      </c>
      <c r="K109" s="12" t="s">
        <v>309</v>
      </c>
    </row>
    <row r="110" spans="1:11" s="19" customFormat="1" ht="15.75" outlineLevel="1">
      <c r="A110" s="56">
        <v>97</v>
      </c>
      <c r="B110" s="35" t="s">
        <v>410</v>
      </c>
      <c r="C110" s="11">
        <v>1986</v>
      </c>
      <c r="D110" s="37" t="s">
        <v>338</v>
      </c>
      <c r="E110" s="9">
        <v>35</v>
      </c>
      <c r="F110" s="110">
        <v>18.82</v>
      </c>
      <c r="G110" s="110">
        <v>18.82</v>
      </c>
      <c r="H110" s="86"/>
      <c r="I110" s="9" t="s">
        <v>65</v>
      </c>
      <c r="J110" s="8" t="s">
        <v>340</v>
      </c>
      <c r="K110" s="12" t="s">
        <v>309</v>
      </c>
    </row>
    <row r="111" spans="1:11" s="19" customFormat="1" ht="15.75" outlineLevel="1">
      <c r="A111" s="139">
        <v>98</v>
      </c>
      <c r="B111" s="142" t="s">
        <v>69</v>
      </c>
      <c r="C111" s="11">
        <v>1971</v>
      </c>
      <c r="D111" s="37" t="s">
        <v>338</v>
      </c>
      <c r="E111" s="9">
        <v>35</v>
      </c>
      <c r="F111" s="110">
        <v>9.81</v>
      </c>
      <c r="G111" s="110">
        <v>9.81</v>
      </c>
      <c r="H111" s="86"/>
      <c r="I111" s="9" t="s">
        <v>65</v>
      </c>
      <c r="J111" s="8" t="s">
        <v>340</v>
      </c>
      <c r="K111" s="12" t="s">
        <v>309</v>
      </c>
    </row>
    <row r="112" spans="1:11" s="19" customFormat="1" ht="15.75" outlineLevel="1">
      <c r="A112" s="140"/>
      <c r="B112" s="142"/>
      <c r="C112" s="11">
        <v>1971</v>
      </c>
      <c r="D112" s="37" t="s">
        <v>338</v>
      </c>
      <c r="E112" s="11" t="s">
        <v>86</v>
      </c>
      <c r="F112" s="110">
        <v>10.25</v>
      </c>
      <c r="G112" s="110">
        <f>F112*2</f>
        <v>20.5</v>
      </c>
      <c r="H112" s="86"/>
      <c r="I112" s="10" t="s">
        <v>267</v>
      </c>
      <c r="J112" s="9" t="s">
        <v>348</v>
      </c>
      <c r="K112" s="12" t="s">
        <v>309</v>
      </c>
    </row>
    <row r="113" spans="1:11" s="19" customFormat="1" ht="15.75" outlineLevel="1">
      <c r="A113" s="56">
        <v>99</v>
      </c>
      <c r="B113" s="35" t="s">
        <v>70</v>
      </c>
      <c r="C113" s="11">
        <v>1971</v>
      </c>
      <c r="D113" s="37" t="s">
        <v>338</v>
      </c>
      <c r="E113" s="9">
        <v>35</v>
      </c>
      <c r="F113" s="110">
        <v>18.3</v>
      </c>
      <c r="G113" s="110">
        <v>18.3</v>
      </c>
      <c r="H113" s="86"/>
      <c r="I113" s="9" t="s">
        <v>67</v>
      </c>
      <c r="J113" s="8" t="s">
        <v>340</v>
      </c>
      <c r="K113" s="12" t="s">
        <v>310</v>
      </c>
    </row>
    <row r="114" spans="1:11" s="19" customFormat="1" ht="15.75" outlineLevel="1">
      <c r="A114" s="56">
        <v>100</v>
      </c>
      <c r="B114" s="35" t="s">
        <v>81</v>
      </c>
      <c r="C114" s="11">
        <v>1963</v>
      </c>
      <c r="D114" s="37" t="s">
        <v>338</v>
      </c>
      <c r="E114" s="9">
        <v>35</v>
      </c>
      <c r="F114" s="110">
        <v>32.5</v>
      </c>
      <c r="G114" s="110">
        <v>32.5</v>
      </c>
      <c r="H114" s="86"/>
      <c r="I114" s="9" t="s">
        <v>67</v>
      </c>
      <c r="J114" s="8" t="s">
        <v>340</v>
      </c>
      <c r="K114" s="12" t="s">
        <v>310</v>
      </c>
    </row>
    <row r="115" spans="1:11" s="19" customFormat="1" ht="15.75" outlineLevel="1">
      <c r="A115" s="56">
        <v>101</v>
      </c>
      <c r="B115" s="35" t="s">
        <v>407</v>
      </c>
      <c r="C115" s="11">
        <v>1972</v>
      </c>
      <c r="D115" s="37" t="s">
        <v>338</v>
      </c>
      <c r="E115" s="9">
        <v>35</v>
      </c>
      <c r="F115" s="110">
        <v>21.798</v>
      </c>
      <c r="G115" s="110">
        <v>21.798</v>
      </c>
      <c r="H115" s="86"/>
      <c r="I115" s="9" t="s">
        <v>65</v>
      </c>
      <c r="J115" s="8" t="s">
        <v>340</v>
      </c>
      <c r="K115" s="12" t="s">
        <v>309</v>
      </c>
    </row>
    <row r="116" spans="1:11" s="19" customFormat="1" ht="15.75" outlineLevel="1">
      <c r="A116" s="56">
        <v>102</v>
      </c>
      <c r="B116" s="35" t="s">
        <v>73</v>
      </c>
      <c r="C116" s="11">
        <v>1972</v>
      </c>
      <c r="D116" s="37" t="s">
        <v>338</v>
      </c>
      <c r="E116" s="9">
        <v>35</v>
      </c>
      <c r="F116" s="110">
        <v>19.998</v>
      </c>
      <c r="G116" s="110">
        <v>19.998</v>
      </c>
      <c r="H116" s="86"/>
      <c r="I116" s="9" t="s">
        <v>65</v>
      </c>
      <c r="J116" s="8" t="s">
        <v>340</v>
      </c>
      <c r="K116" s="12" t="s">
        <v>309</v>
      </c>
    </row>
    <row r="117" spans="1:11" s="19" customFormat="1" ht="15.75" outlineLevel="1">
      <c r="A117" s="56">
        <v>103</v>
      </c>
      <c r="B117" s="35" t="s">
        <v>82</v>
      </c>
      <c r="C117" s="11">
        <v>1978</v>
      </c>
      <c r="D117" s="37" t="s">
        <v>338</v>
      </c>
      <c r="E117" s="9">
        <v>35</v>
      </c>
      <c r="F117" s="110">
        <v>54.76</v>
      </c>
      <c r="G117" s="110">
        <v>54.76</v>
      </c>
      <c r="H117" s="86"/>
      <c r="I117" s="9" t="s">
        <v>65</v>
      </c>
      <c r="J117" s="8" t="s">
        <v>340</v>
      </c>
      <c r="K117" s="12" t="s">
        <v>309</v>
      </c>
    </row>
    <row r="118" spans="1:11" s="19" customFormat="1" ht="15.75" outlineLevel="1">
      <c r="A118" s="56">
        <v>104</v>
      </c>
      <c r="B118" s="35" t="s">
        <v>72</v>
      </c>
      <c r="C118" s="11">
        <v>1982</v>
      </c>
      <c r="D118" s="37" t="s">
        <v>338</v>
      </c>
      <c r="E118" s="9">
        <v>35</v>
      </c>
      <c r="F118" s="110">
        <v>21.795</v>
      </c>
      <c r="G118" s="110">
        <v>21.795</v>
      </c>
      <c r="H118" s="86"/>
      <c r="I118" s="9" t="s">
        <v>65</v>
      </c>
      <c r="J118" s="8" t="s">
        <v>340</v>
      </c>
      <c r="K118" s="12" t="s">
        <v>309</v>
      </c>
    </row>
    <row r="119" spans="1:11" s="19" customFormat="1" ht="15.75" outlineLevel="1">
      <c r="A119" s="56">
        <v>105</v>
      </c>
      <c r="B119" s="35" t="s">
        <v>408</v>
      </c>
      <c r="C119" s="11">
        <v>1983</v>
      </c>
      <c r="D119" s="37" t="s">
        <v>338</v>
      </c>
      <c r="E119" s="9">
        <v>35</v>
      </c>
      <c r="F119" s="110">
        <v>33.08</v>
      </c>
      <c r="G119" s="110">
        <v>33.08</v>
      </c>
      <c r="H119" s="86"/>
      <c r="I119" s="9" t="s">
        <v>65</v>
      </c>
      <c r="J119" s="8" t="s">
        <v>340</v>
      </c>
      <c r="K119" s="12" t="s">
        <v>309</v>
      </c>
    </row>
    <row r="120" spans="1:11" s="19" customFormat="1" ht="15.75" outlineLevel="1">
      <c r="A120" s="56">
        <v>106</v>
      </c>
      <c r="B120" s="35" t="s">
        <v>409</v>
      </c>
      <c r="C120" s="11">
        <v>1991</v>
      </c>
      <c r="D120" s="37" t="s">
        <v>338</v>
      </c>
      <c r="E120" s="9">
        <v>35</v>
      </c>
      <c r="F120" s="110">
        <f>20.58+7.18333</f>
        <v>27.763329999999996</v>
      </c>
      <c r="G120" s="110">
        <v>27.76333</v>
      </c>
      <c r="H120" s="86"/>
      <c r="I120" s="9" t="s">
        <v>3</v>
      </c>
      <c r="J120" s="8" t="s">
        <v>340</v>
      </c>
      <c r="K120" s="12" t="s">
        <v>305</v>
      </c>
    </row>
    <row r="121" spans="1:11" s="19" customFormat="1" ht="15.75" outlineLevel="1">
      <c r="A121" s="56">
        <v>107</v>
      </c>
      <c r="B121" s="35" t="s">
        <v>411</v>
      </c>
      <c r="C121" s="11">
        <v>1972</v>
      </c>
      <c r="D121" s="37" t="s">
        <v>338</v>
      </c>
      <c r="E121" s="9">
        <v>35</v>
      </c>
      <c r="F121" s="110">
        <v>25.51</v>
      </c>
      <c r="G121" s="110">
        <v>25.51</v>
      </c>
      <c r="H121" s="86"/>
      <c r="I121" s="9" t="s">
        <v>67</v>
      </c>
      <c r="J121" s="8" t="s">
        <v>340</v>
      </c>
      <c r="K121" s="12" t="s">
        <v>310</v>
      </c>
    </row>
    <row r="122" spans="1:11" s="19" customFormat="1" ht="15.75" outlineLevel="1">
      <c r="A122" s="56">
        <v>108</v>
      </c>
      <c r="B122" s="35" t="s">
        <v>412</v>
      </c>
      <c r="C122" s="11">
        <v>1974</v>
      </c>
      <c r="D122" s="37" t="s">
        <v>338</v>
      </c>
      <c r="E122" s="9">
        <v>35</v>
      </c>
      <c r="F122" s="110">
        <v>9.36</v>
      </c>
      <c r="G122" s="110">
        <v>9.36</v>
      </c>
      <c r="H122" s="86"/>
      <c r="I122" s="9" t="s">
        <v>67</v>
      </c>
      <c r="J122" s="8" t="s">
        <v>340</v>
      </c>
      <c r="K122" s="12" t="s">
        <v>310</v>
      </c>
    </row>
    <row r="123" spans="1:11" s="19" customFormat="1" ht="15.75" outlineLevel="1">
      <c r="A123" s="139">
        <v>109</v>
      </c>
      <c r="B123" s="142" t="s">
        <v>83</v>
      </c>
      <c r="C123" s="11">
        <v>1986</v>
      </c>
      <c r="D123" s="37" t="s">
        <v>338</v>
      </c>
      <c r="E123" s="9">
        <v>35</v>
      </c>
      <c r="F123" s="110">
        <v>24.2575</v>
      </c>
      <c r="G123" s="110">
        <v>24.2575</v>
      </c>
      <c r="H123" s="86"/>
      <c r="I123" s="10" t="s">
        <v>65</v>
      </c>
      <c r="J123" s="8" t="s">
        <v>340</v>
      </c>
      <c r="K123" s="12" t="s">
        <v>309</v>
      </c>
    </row>
    <row r="124" spans="1:11" s="19" customFormat="1" ht="15.75" outlineLevel="1">
      <c r="A124" s="140"/>
      <c r="B124" s="142"/>
      <c r="C124" s="11">
        <v>1986</v>
      </c>
      <c r="D124" s="37" t="s">
        <v>338</v>
      </c>
      <c r="E124" s="9">
        <v>35</v>
      </c>
      <c r="F124" s="110">
        <v>10.7952</v>
      </c>
      <c r="G124" s="110">
        <f>F124*2</f>
        <v>21.5904</v>
      </c>
      <c r="H124" s="86"/>
      <c r="I124" s="9" t="s">
        <v>65</v>
      </c>
      <c r="J124" s="9" t="s">
        <v>348</v>
      </c>
      <c r="K124" s="12" t="s">
        <v>309</v>
      </c>
    </row>
    <row r="125" spans="1:11" s="19" customFormat="1" ht="15.75" outlineLevel="1">
      <c r="A125" s="56">
        <v>110</v>
      </c>
      <c r="B125" s="35" t="s">
        <v>84</v>
      </c>
      <c r="C125" s="11">
        <v>1985</v>
      </c>
      <c r="D125" s="37" t="s">
        <v>338</v>
      </c>
      <c r="E125" s="9">
        <v>35</v>
      </c>
      <c r="F125" s="110">
        <v>24.2199</v>
      </c>
      <c r="G125" s="110">
        <v>24.2199</v>
      </c>
      <c r="H125" s="86"/>
      <c r="I125" s="9" t="s">
        <v>65</v>
      </c>
      <c r="J125" s="8" t="s">
        <v>340</v>
      </c>
      <c r="K125" s="12" t="s">
        <v>309</v>
      </c>
    </row>
    <row r="126" spans="1:11" s="19" customFormat="1" ht="15.75" outlineLevel="1">
      <c r="A126" s="56">
        <v>111</v>
      </c>
      <c r="B126" s="35" t="s">
        <v>74</v>
      </c>
      <c r="C126" s="11">
        <v>1988</v>
      </c>
      <c r="D126" s="37" t="s">
        <v>338</v>
      </c>
      <c r="E126" s="9">
        <v>35</v>
      </c>
      <c r="F126" s="110">
        <f>5.5+5.97</f>
        <v>11.469999999999999</v>
      </c>
      <c r="G126" s="110">
        <v>11.47</v>
      </c>
      <c r="H126" s="86"/>
      <c r="I126" s="9" t="s">
        <v>65</v>
      </c>
      <c r="J126" s="8" t="s">
        <v>340</v>
      </c>
      <c r="K126" s="12" t="s">
        <v>309</v>
      </c>
    </row>
    <row r="127" spans="1:11" s="19" customFormat="1" ht="15.75" outlineLevel="1">
      <c r="A127" s="56">
        <v>112</v>
      </c>
      <c r="B127" s="35" t="s">
        <v>413</v>
      </c>
      <c r="C127" s="11">
        <v>1975</v>
      </c>
      <c r="D127" s="37" t="s">
        <v>338</v>
      </c>
      <c r="E127" s="9">
        <v>35</v>
      </c>
      <c r="F127" s="110">
        <v>24.0488</v>
      </c>
      <c r="G127" s="110">
        <v>24.0488</v>
      </c>
      <c r="H127" s="86"/>
      <c r="I127" s="9" t="s">
        <v>67</v>
      </c>
      <c r="J127" s="8" t="s">
        <v>340</v>
      </c>
      <c r="K127" s="12" t="s">
        <v>310</v>
      </c>
    </row>
    <row r="128" spans="1:11" s="19" customFormat="1" ht="15.75" outlineLevel="1">
      <c r="A128" s="56">
        <v>113</v>
      </c>
      <c r="B128" s="35" t="s">
        <v>66</v>
      </c>
      <c r="C128" s="11">
        <v>1971</v>
      </c>
      <c r="D128" s="37" t="s">
        <v>338</v>
      </c>
      <c r="E128" s="9">
        <v>35</v>
      </c>
      <c r="F128" s="110">
        <v>27.5337</v>
      </c>
      <c r="G128" s="110">
        <v>27.5337</v>
      </c>
      <c r="H128" s="86"/>
      <c r="I128" s="9" t="s">
        <v>67</v>
      </c>
      <c r="J128" s="8" t="s">
        <v>340</v>
      </c>
      <c r="K128" s="12" t="s">
        <v>310</v>
      </c>
    </row>
    <row r="129" spans="1:11" s="19" customFormat="1" ht="15.75" outlineLevel="1">
      <c r="A129" s="56">
        <v>114</v>
      </c>
      <c r="B129" s="35" t="s">
        <v>64</v>
      </c>
      <c r="C129" s="11">
        <v>1980</v>
      </c>
      <c r="D129" s="37" t="s">
        <v>338</v>
      </c>
      <c r="E129" s="9">
        <v>35</v>
      </c>
      <c r="F129" s="110">
        <v>23.5727</v>
      </c>
      <c r="G129" s="110">
        <v>23.5727</v>
      </c>
      <c r="H129" s="86"/>
      <c r="I129" s="9" t="s">
        <v>65</v>
      </c>
      <c r="J129" s="8" t="s">
        <v>340</v>
      </c>
      <c r="K129" s="12" t="s">
        <v>309</v>
      </c>
    </row>
    <row r="130" spans="1:11" s="19" customFormat="1" ht="15.75" outlineLevel="1">
      <c r="A130" s="56">
        <v>115</v>
      </c>
      <c r="B130" s="7" t="s">
        <v>60</v>
      </c>
      <c r="C130" s="11" t="s">
        <v>62</v>
      </c>
      <c r="D130" s="37" t="s">
        <v>338</v>
      </c>
      <c r="E130" s="9">
        <v>35</v>
      </c>
      <c r="F130" s="110">
        <v>17.244</v>
      </c>
      <c r="G130" s="110">
        <v>17.244</v>
      </c>
      <c r="H130" s="86"/>
      <c r="I130" s="11" t="s">
        <v>61</v>
      </c>
      <c r="J130" s="8" t="s">
        <v>340</v>
      </c>
      <c r="K130" s="12" t="s">
        <v>309</v>
      </c>
    </row>
    <row r="131" spans="1:11" s="19" customFormat="1" ht="15.75" outlineLevel="1">
      <c r="A131" s="56">
        <v>116</v>
      </c>
      <c r="B131" s="35" t="s">
        <v>78</v>
      </c>
      <c r="C131" s="11">
        <v>1980</v>
      </c>
      <c r="D131" s="37" t="s">
        <v>338</v>
      </c>
      <c r="E131" s="9">
        <v>35</v>
      </c>
      <c r="F131" s="110">
        <v>28.1059</v>
      </c>
      <c r="G131" s="110">
        <v>28.1059</v>
      </c>
      <c r="H131" s="86"/>
      <c r="I131" s="9" t="s">
        <v>3</v>
      </c>
      <c r="J131" s="8" t="s">
        <v>340</v>
      </c>
      <c r="K131" s="12" t="s">
        <v>305</v>
      </c>
    </row>
    <row r="132" spans="1:11" s="19" customFormat="1" ht="15.75" outlineLevel="1">
      <c r="A132" s="56">
        <v>117</v>
      </c>
      <c r="B132" s="35" t="s">
        <v>79</v>
      </c>
      <c r="C132" s="11">
        <v>1980</v>
      </c>
      <c r="D132" s="37" t="s">
        <v>338</v>
      </c>
      <c r="E132" s="9">
        <v>35</v>
      </c>
      <c r="F132" s="110">
        <f>3.775+14.4493</f>
        <v>18.2243</v>
      </c>
      <c r="G132" s="110">
        <v>18.2243</v>
      </c>
      <c r="H132" s="86"/>
      <c r="I132" s="10" t="s">
        <v>231</v>
      </c>
      <c r="J132" s="8" t="s">
        <v>340</v>
      </c>
      <c r="K132" s="12" t="s">
        <v>309</v>
      </c>
    </row>
    <row r="133" spans="1:11" s="19" customFormat="1" ht="31.5" outlineLevel="1">
      <c r="A133" s="56">
        <v>118</v>
      </c>
      <c r="B133" s="7" t="s">
        <v>414</v>
      </c>
      <c r="C133" s="11" t="s">
        <v>63</v>
      </c>
      <c r="D133" s="37" t="s">
        <v>338</v>
      </c>
      <c r="E133" s="9">
        <v>35</v>
      </c>
      <c r="F133" s="110">
        <v>62.5705</v>
      </c>
      <c r="G133" s="110">
        <v>62.5705</v>
      </c>
      <c r="H133" s="86"/>
      <c r="I133" s="8" t="s">
        <v>232</v>
      </c>
      <c r="J133" s="8" t="s">
        <v>340</v>
      </c>
      <c r="K133" s="12" t="s">
        <v>311</v>
      </c>
    </row>
    <row r="134" spans="1:11" s="19" customFormat="1" ht="15.75" outlineLevel="1">
      <c r="A134" s="56">
        <v>119</v>
      </c>
      <c r="B134" s="35" t="s">
        <v>415</v>
      </c>
      <c r="C134" s="11">
        <v>1972</v>
      </c>
      <c r="D134" s="37" t="s">
        <v>338</v>
      </c>
      <c r="E134" s="9">
        <v>35</v>
      </c>
      <c r="F134" s="110">
        <f>12.63+17.83575</f>
        <v>30.46575</v>
      </c>
      <c r="G134" s="110">
        <v>30.46575</v>
      </c>
      <c r="H134" s="86"/>
      <c r="I134" s="9" t="s">
        <v>67</v>
      </c>
      <c r="J134" s="8" t="s">
        <v>340</v>
      </c>
      <c r="K134" s="12" t="s">
        <v>310</v>
      </c>
    </row>
    <row r="135" spans="1:11" s="19" customFormat="1" ht="15.75" outlineLevel="1">
      <c r="A135" s="153">
        <v>120</v>
      </c>
      <c r="B135" s="142" t="s">
        <v>416</v>
      </c>
      <c r="C135" s="11" t="s">
        <v>95</v>
      </c>
      <c r="D135" s="37" t="s">
        <v>344</v>
      </c>
      <c r="E135" s="9">
        <v>35</v>
      </c>
      <c r="F135" s="115">
        <v>3.7</v>
      </c>
      <c r="G135" s="115">
        <f>F135*2</f>
        <v>7.4</v>
      </c>
      <c r="H135" s="39"/>
      <c r="I135" s="11" t="s">
        <v>9</v>
      </c>
      <c r="J135" s="11" t="s">
        <v>348</v>
      </c>
      <c r="K135" s="12" t="s">
        <v>305</v>
      </c>
    </row>
    <row r="136" spans="1:11" s="19" customFormat="1" ht="15.75" outlineLevel="1">
      <c r="A136" s="153"/>
      <c r="B136" s="142"/>
      <c r="C136" s="11" t="s">
        <v>95</v>
      </c>
      <c r="D136" s="37" t="s">
        <v>344</v>
      </c>
      <c r="E136" s="9">
        <v>35</v>
      </c>
      <c r="F136" s="115">
        <v>1.3</v>
      </c>
      <c r="G136" s="115">
        <f>F136*2</f>
        <v>2.6</v>
      </c>
      <c r="H136" s="39"/>
      <c r="I136" s="11" t="s">
        <v>85</v>
      </c>
      <c r="J136" s="11" t="s">
        <v>348</v>
      </c>
      <c r="K136" s="12" t="s">
        <v>309</v>
      </c>
    </row>
    <row r="137" spans="1:11" s="19" customFormat="1" ht="15.75" outlineLevel="1">
      <c r="A137" s="153">
        <v>121</v>
      </c>
      <c r="B137" s="142" t="s">
        <v>417</v>
      </c>
      <c r="C137" s="11" t="s">
        <v>95</v>
      </c>
      <c r="D137" s="37" t="s">
        <v>344</v>
      </c>
      <c r="E137" s="9">
        <v>35</v>
      </c>
      <c r="F137" s="115">
        <v>3.9</v>
      </c>
      <c r="G137" s="115">
        <f>F137*2</f>
        <v>7.8</v>
      </c>
      <c r="H137" s="39"/>
      <c r="I137" s="11" t="s">
        <v>9</v>
      </c>
      <c r="J137" s="11" t="s">
        <v>348</v>
      </c>
      <c r="K137" s="12" t="s">
        <v>305</v>
      </c>
    </row>
    <row r="138" spans="1:11" s="19" customFormat="1" ht="15.75" outlineLevel="1">
      <c r="A138" s="153"/>
      <c r="B138" s="142"/>
      <c r="C138" s="11" t="s">
        <v>294</v>
      </c>
      <c r="D138" s="37" t="s">
        <v>344</v>
      </c>
      <c r="E138" s="9">
        <v>35</v>
      </c>
      <c r="F138" s="115">
        <v>0.8</v>
      </c>
      <c r="G138" s="115">
        <v>0.8</v>
      </c>
      <c r="H138" s="39"/>
      <c r="I138" s="8" t="s">
        <v>85</v>
      </c>
      <c r="J138" s="8" t="s">
        <v>340</v>
      </c>
      <c r="K138" s="12" t="s">
        <v>309</v>
      </c>
    </row>
    <row r="139" spans="1:11" s="19" customFormat="1" ht="15.75" outlineLevel="1">
      <c r="A139" s="153">
        <v>122</v>
      </c>
      <c r="B139" s="154" t="s">
        <v>418</v>
      </c>
      <c r="C139" s="8">
        <v>1961</v>
      </c>
      <c r="D139" s="37" t="s">
        <v>344</v>
      </c>
      <c r="E139" s="9">
        <v>35</v>
      </c>
      <c r="F139" s="115">
        <v>8.9</v>
      </c>
      <c r="G139" s="115">
        <f>F139*2</f>
        <v>17.8</v>
      </c>
      <c r="H139" s="39"/>
      <c r="I139" s="10" t="s">
        <v>6</v>
      </c>
      <c r="J139" s="5" t="s">
        <v>348</v>
      </c>
      <c r="K139" s="12" t="s">
        <v>304</v>
      </c>
    </row>
    <row r="140" spans="1:11" s="19" customFormat="1" ht="15.75" outlineLevel="1">
      <c r="A140" s="153"/>
      <c r="B140" s="154"/>
      <c r="C140" s="8">
        <v>1961</v>
      </c>
      <c r="D140" s="37" t="s">
        <v>344</v>
      </c>
      <c r="E140" s="9">
        <v>35</v>
      </c>
      <c r="F140" s="115">
        <v>1.9</v>
      </c>
      <c r="G140" s="115">
        <f>F140*2</f>
        <v>3.8</v>
      </c>
      <c r="H140" s="39"/>
      <c r="I140" s="8" t="s">
        <v>185</v>
      </c>
      <c r="J140" s="5" t="s">
        <v>348</v>
      </c>
      <c r="K140" s="12" t="s">
        <v>309</v>
      </c>
    </row>
    <row r="141" spans="1:11" s="19" customFormat="1" ht="15.75" outlineLevel="1">
      <c r="A141" s="56">
        <v>123</v>
      </c>
      <c r="B141" s="35" t="s">
        <v>419</v>
      </c>
      <c r="C141" s="11">
        <v>1971</v>
      </c>
      <c r="D141" s="37" t="s">
        <v>344</v>
      </c>
      <c r="E141" s="9">
        <v>35</v>
      </c>
      <c r="F141" s="115">
        <v>1.61</v>
      </c>
      <c r="G141" s="115">
        <v>1.61</v>
      </c>
      <c r="H141" s="39"/>
      <c r="I141" s="11" t="s">
        <v>85</v>
      </c>
      <c r="J141" s="5" t="s">
        <v>340</v>
      </c>
      <c r="K141" s="12" t="s">
        <v>309</v>
      </c>
    </row>
    <row r="142" spans="1:11" s="19" customFormat="1" ht="15.75" outlineLevel="1">
      <c r="A142" s="5">
        <v>124</v>
      </c>
      <c r="B142" s="35" t="s">
        <v>420</v>
      </c>
      <c r="C142" s="8">
        <v>1969</v>
      </c>
      <c r="D142" s="37" t="s">
        <v>344</v>
      </c>
      <c r="E142" s="9">
        <v>35</v>
      </c>
      <c r="F142" s="115">
        <v>4.7</v>
      </c>
      <c r="G142" s="115">
        <f>F142*2</f>
        <v>9.4</v>
      </c>
      <c r="H142" s="39"/>
      <c r="I142" s="10" t="s">
        <v>5</v>
      </c>
      <c r="J142" s="5" t="s">
        <v>348</v>
      </c>
      <c r="K142" s="12" t="s">
        <v>306</v>
      </c>
    </row>
    <row r="143" spans="1:11" s="19" customFormat="1" ht="15.75" outlineLevel="1">
      <c r="A143" s="56">
        <v>125</v>
      </c>
      <c r="B143" s="35" t="s">
        <v>421</v>
      </c>
      <c r="C143" s="8" t="s">
        <v>93</v>
      </c>
      <c r="D143" s="37" t="s">
        <v>344</v>
      </c>
      <c r="E143" s="9">
        <v>35</v>
      </c>
      <c r="F143" s="115">
        <v>6.8</v>
      </c>
      <c r="G143" s="115">
        <v>6.8</v>
      </c>
      <c r="H143" s="39"/>
      <c r="I143" s="8" t="s">
        <v>9</v>
      </c>
      <c r="J143" s="5" t="s">
        <v>340</v>
      </c>
      <c r="K143" s="12" t="s">
        <v>305</v>
      </c>
    </row>
    <row r="144" spans="1:11" s="19" customFormat="1" ht="15.75" outlineLevel="1">
      <c r="A144" s="5">
        <v>126</v>
      </c>
      <c r="B144" s="35" t="s">
        <v>99</v>
      </c>
      <c r="C144" s="11" t="s">
        <v>16</v>
      </c>
      <c r="D144" s="37" t="s">
        <v>344</v>
      </c>
      <c r="E144" s="9">
        <v>35</v>
      </c>
      <c r="F144" s="115">
        <v>4.1</v>
      </c>
      <c r="G144" s="115">
        <v>4.1</v>
      </c>
      <c r="H144" s="39"/>
      <c r="I144" s="11" t="s">
        <v>85</v>
      </c>
      <c r="J144" s="5" t="s">
        <v>340</v>
      </c>
      <c r="K144" s="12" t="s">
        <v>309</v>
      </c>
    </row>
    <row r="145" spans="1:11" s="19" customFormat="1" ht="15.75" outlineLevel="1">
      <c r="A145" s="56">
        <v>127</v>
      </c>
      <c r="B145" s="35" t="s">
        <v>100</v>
      </c>
      <c r="C145" s="11">
        <v>1971</v>
      </c>
      <c r="D145" s="37" t="s">
        <v>344</v>
      </c>
      <c r="E145" s="9">
        <v>35</v>
      </c>
      <c r="F145" s="115">
        <v>3.7</v>
      </c>
      <c r="G145" s="115">
        <v>3.7</v>
      </c>
      <c r="H145" s="39"/>
      <c r="I145" s="11" t="s">
        <v>85</v>
      </c>
      <c r="J145" s="5" t="s">
        <v>340</v>
      </c>
      <c r="K145" s="12" t="s">
        <v>309</v>
      </c>
    </row>
    <row r="146" spans="1:11" s="19" customFormat="1" ht="15.75" outlineLevel="1">
      <c r="A146" s="5">
        <v>128</v>
      </c>
      <c r="B146" s="35" t="s">
        <v>101</v>
      </c>
      <c r="C146" s="11">
        <v>1968</v>
      </c>
      <c r="D146" s="37" t="s">
        <v>344</v>
      </c>
      <c r="E146" s="9">
        <v>35</v>
      </c>
      <c r="F146" s="115">
        <v>27.8001</v>
      </c>
      <c r="G146" s="115">
        <v>27.8001</v>
      </c>
      <c r="H146" s="39"/>
      <c r="I146" s="9" t="s">
        <v>67</v>
      </c>
      <c r="J146" s="5" t="s">
        <v>340</v>
      </c>
      <c r="K146" s="12" t="s">
        <v>310</v>
      </c>
    </row>
    <row r="147" spans="1:11" s="19" customFormat="1" ht="15.75" outlineLevel="1">
      <c r="A147" s="56">
        <v>129</v>
      </c>
      <c r="B147" s="35" t="s">
        <v>96</v>
      </c>
      <c r="C147" s="11">
        <v>1969</v>
      </c>
      <c r="D147" s="37" t="s">
        <v>298</v>
      </c>
      <c r="E147" s="9">
        <v>35</v>
      </c>
      <c r="F147" s="115">
        <v>16.66</v>
      </c>
      <c r="G147" s="115">
        <v>16.66</v>
      </c>
      <c r="H147" s="39"/>
      <c r="I147" s="11" t="s">
        <v>9</v>
      </c>
      <c r="J147" s="5" t="s">
        <v>340</v>
      </c>
      <c r="K147" s="12" t="s">
        <v>305</v>
      </c>
    </row>
    <row r="148" spans="1:11" s="19" customFormat="1" ht="15.75" outlineLevel="1">
      <c r="A148" s="5">
        <v>130</v>
      </c>
      <c r="B148" s="35" t="s">
        <v>91</v>
      </c>
      <c r="C148" s="8" t="s">
        <v>77</v>
      </c>
      <c r="D148" s="37" t="s">
        <v>344</v>
      </c>
      <c r="E148" s="9">
        <v>35</v>
      </c>
      <c r="F148" s="115">
        <v>10.337</v>
      </c>
      <c r="G148" s="115">
        <v>10.337</v>
      </c>
      <c r="H148" s="39"/>
      <c r="I148" s="8" t="s">
        <v>85</v>
      </c>
      <c r="J148" s="5" t="s">
        <v>340</v>
      </c>
      <c r="K148" s="12" t="s">
        <v>309</v>
      </c>
    </row>
    <row r="149" spans="1:11" s="19" customFormat="1" ht="15.75" outlineLevel="1">
      <c r="A149" s="56">
        <v>131</v>
      </c>
      <c r="B149" s="7" t="s">
        <v>423</v>
      </c>
      <c r="C149" s="8" t="s">
        <v>15</v>
      </c>
      <c r="D149" s="37" t="s">
        <v>344</v>
      </c>
      <c r="E149" s="9">
        <v>35</v>
      </c>
      <c r="F149" s="115">
        <v>8.3</v>
      </c>
      <c r="G149" s="115">
        <v>8.3</v>
      </c>
      <c r="H149" s="39"/>
      <c r="I149" s="8" t="s">
        <v>233</v>
      </c>
      <c r="J149" s="5" t="s">
        <v>340</v>
      </c>
      <c r="K149" s="12" t="s">
        <v>309</v>
      </c>
    </row>
    <row r="150" spans="1:11" s="19" customFormat="1" ht="15.75" outlineLevel="1">
      <c r="A150" s="5">
        <v>132</v>
      </c>
      <c r="B150" s="35" t="s">
        <v>462</v>
      </c>
      <c r="C150" s="11">
        <v>1976</v>
      </c>
      <c r="D150" s="37" t="s">
        <v>344</v>
      </c>
      <c r="E150" s="9">
        <v>35</v>
      </c>
      <c r="F150" s="115">
        <v>32.655</v>
      </c>
      <c r="G150" s="115">
        <v>32.655</v>
      </c>
      <c r="H150" s="39"/>
      <c r="I150" s="9" t="s">
        <v>65</v>
      </c>
      <c r="J150" s="5" t="s">
        <v>340</v>
      </c>
      <c r="K150" s="12" t="s">
        <v>309</v>
      </c>
    </row>
    <row r="151" spans="1:11" s="19" customFormat="1" ht="15.75" outlineLevel="1">
      <c r="A151" s="56">
        <v>133</v>
      </c>
      <c r="B151" s="35" t="s">
        <v>424</v>
      </c>
      <c r="C151" s="8">
        <v>1973</v>
      </c>
      <c r="D151" s="37" t="s">
        <v>298</v>
      </c>
      <c r="E151" s="9">
        <v>35</v>
      </c>
      <c r="F151" s="115">
        <f>15.96+12.01</f>
        <v>27.97</v>
      </c>
      <c r="G151" s="115">
        <v>27.97</v>
      </c>
      <c r="H151" s="39"/>
      <c r="I151" s="10" t="s">
        <v>88</v>
      </c>
      <c r="J151" s="5" t="s">
        <v>340</v>
      </c>
      <c r="K151" s="12" t="s">
        <v>310</v>
      </c>
    </row>
    <row r="152" spans="1:11" s="19" customFormat="1" ht="15.75" outlineLevel="1">
      <c r="A152" s="5">
        <v>134</v>
      </c>
      <c r="B152" s="35" t="s">
        <v>463</v>
      </c>
      <c r="C152" s="11">
        <v>1978</v>
      </c>
      <c r="D152" s="37" t="s">
        <v>344</v>
      </c>
      <c r="E152" s="9">
        <v>35</v>
      </c>
      <c r="F152" s="115">
        <v>12.1</v>
      </c>
      <c r="G152" s="115">
        <v>12.1</v>
      </c>
      <c r="H152" s="39"/>
      <c r="I152" s="9" t="s">
        <v>65</v>
      </c>
      <c r="J152" s="5" t="s">
        <v>340</v>
      </c>
      <c r="K152" s="12" t="s">
        <v>309</v>
      </c>
    </row>
    <row r="153" spans="1:11" s="19" customFormat="1" ht="15.75" outlineLevel="1">
      <c r="A153" s="56">
        <v>135</v>
      </c>
      <c r="B153" s="7" t="s">
        <v>464</v>
      </c>
      <c r="C153" s="8">
        <v>1978</v>
      </c>
      <c r="D153" s="37" t="s">
        <v>344</v>
      </c>
      <c r="E153" s="9">
        <v>35</v>
      </c>
      <c r="F153" s="115">
        <v>47.14827</v>
      </c>
      <c r="G153" s="115">
        <v>47.14827</v>
      </c>
      <c r="H153" s="39"/>
      <c r="I153" s="8" t="s">
        <v>85</v>
      </c>
      <c r="J153" s="5" t="s">
        <v>340</v>
      </c>
      <c r="K153" s="12" t="s">
        <v>309</v>
      </c>
    </row>
    <row r="154" spans="1:11" s="19" customFormat="1" ht="15.75" outlineLevel="1">
      <c r="A154" s="5">
        <v>136</v>
      </c>
      <c r="B154" s="7" t="s">
        <v>425</v>
      </c>
      <c r="C154" s="8">
        <v>1978</v>
      </c>
      <c r="D154" s="37" t="s">
        <v>344</v>
      </c>
      <c r="E154" s="9">
        <v>35</v>
      </c>
      <c r="F154" s="115">
        <v>13.3</v>
      </c>
      <c r="G154" s="115">
        <v>13.3</v>
      </c>
      <c r="H154" s="39"/>
      <c r="I154" s="8" t="s">
        <v>85</v>
      </c>
      <c r="J154" s="5" t="s">
        <v>340</v>
      </c>
      <c r="K154" s="12" t="s">
        <v>309</v>
      </c>
    </row>
    <row r="155" spans="1:11" s="19" customFormat="1" ht="15.75" outlineLevel="1">
      <c r="A155" s="56">
        <v>137</v>
      </c>
      <c r="B155" s="35" t="s">
        <v>426</v>
      </c>
      <c r="C155" s="8">
        <v>1979</v>
      </c>
      <c r="D155" s="37" t="s">
        <v>344</v>
      </c>
      <c r="E155" s="9">
        <v>35</v>
      </c>
      <c r="F155" s="115">
        <f>3.06+7.83</f>
        <v>10.89</v>
      </c>
      <c r="G155" s="115">
        <v>10.89</v>
      </c>
      <c r="H155" s="39"/>
      <c r="I155" s="10" t="s">
        <v>85</v>
      </c>
      <c r="J155" s="5" t="s">
        <v>340</v>
      </c>
      <c r="K155" s="12" t="s">
        <v>309</v>
      </c>
    </row>
    <row r="156" spans="1:11" s="19" customFormat="1" ht="31.5" outlineLevel="1">
      <c r="A156" s="5">
        <v>138</v>
      </c>
      <c r="B156" s="7" t="s">
        <v>422</v>
      </c>
      <c r="C156" s="11">
        <v>1980</v>
      </c>
      <c r="D156" s="37" t="s">
        <v>344</v>
      </c>
      <c r="E156" s="9">
        <v>35</v>
      </c>
      <c r="F156" s="115">
        <v>20.185</v>
      </c>
      <c r="G156" s="115">
        <v>20.185</v>
      </c>
      <c r="H156" s="39"/>
      <c r="I156" s="9" t="s">
        <v>3</v>
      </c>
      <c r="J156" s="5" t="s">
        <v>340</v>
      </c>
      <c r="K156" s="12" t="s">
        <v>305</v>
      </c>
    </row>
    <row r="157" spans="1:11" s="19" customFormat="1" ht="15.75" outlineLevel="1">
      <c r="A157" s="56">
        <v>139</v>
      </c>
      <c r="B157" s="7" t="s">
        <v>427</v>
      </c>
      <c r="C157" s="11">
        <v>1980</v>
      </c>
      <c r="D157" s="37" t="s">
        <v>344</v>
      </c>
      <c r="E157" s="9">
        <v>35</v>
      </c>
      <c r="F157" s="115">
        <f>33.635+14.9842</f>
        <v>48.6192</v>
      </c>
      <c r="G157" s="115">
        <v>48.6192</v>
      </c>
      <c r="H157" s="39"/>
      <c r="I157" s="9" t="s">
        <v>65</v>
      </c>
      <c r="J157" s="5" t="s">
        <v>340</v>
      </c>
      <c r="K157" s="12" t="s">
        <v>309</v>
      </c>
    </row>
    <row r="158" spans="1:11" s="19" customFormat="1" ht="15.75" outlineLevel="1">
      <c r="A158" s="5">
        <v>140</v>
      </c>
      <c r="B158" s="35" t="s">
        <v>428</v>
      </c>
      <c r="C158" s="8">
        <v>1981</v>
      </c>
      <c r="D158" s="37" t="s">
        <v>344</v>
      </c>
      <c r="E158" s="9">
        <v>35</v>
      </c>
      <c r="F158" s="115">
        <v>33.365</v>
      </c>
      <c r="G158" s="115">
        <v>33.365</v>
      </c>
      <c r="H158" s="39"/>
      <c r="I158" s="8" t="s">
        <v>9</v>
      </c>
      <c r="J158" s="5" t="s">
        <v>340</v>
      </c>
      <c r="K158" s="12" t="s">
        <v>305</v>
      </c>
    </row>
    <row r="159" spans="1:11" s="19" customFormat="1" ht="15.75" outlineLevel="1">
      <c r="A159" s="56">
        <v>141</v>
      </c>
      <c r="B159" s="35" t="s">
        <v>102</v>
      </c>
      <c r="C159" s="8">
        <v>1976</v>
      </c>
      <c r="D159" s="37" t="s">
        <v>344</v>
      </c>
      <c r="E159" s="9">
        <v>35</v>
      </c>
      <c r="F159" s="115">
        <v>18.125</v>
      </c>
      <c r="G159" s="115">
        <v>18.125</v>
      </c>
      <c r="H159" s="39"/>
      <c r="I159" s="8" t="s">
        <v>85</v>
      </c>
      <c r="J159" s="5" t="s">
        <v>340</v>
      </c>
      <c r="K159" s="12" t="s">
        <v>309</v>
      </c>
    </row>
    <row r="160" spans="1:11" s="19" customFormat="1" ht="15.75" outlineLevel="1">
      <c r="A160" s="5">
        <v>142</v>
      </c>
      <c r="B160" s="35" t="s">
        <v>429</v>
      </c>
      <c r="C160" s="8">
        <v>1976</v>
      </c>
      <c r="D160" s="37" t="s">
        <v>344</v>
      </c>
      <c r="E160" s="9">
        <v>35</v>
      </c>
      <c r="F160" s="115">
        <v>13.55</v>
      </c>
      <c r="G160" s="115">
        <v>13.55</v>
      </c>
      <c r="H160" s="39"/>
      <c r="I160" s="8" t="s">
        <v>85</v>
      </c>
      <c r="J160" s="5" t="s">
        <v>340</v>
      </c>
      <c r="K160" s="12" t="s">
        <v>309</v>
      </c>
    </row>
    <row r="161" spans="1:11" s="19" customFormat="1" ht="15.75" outlineLevel="1">
      <c r="A161" s="56">
        <v>143</v>
      </c>
      <c r="B161" s="35" t="s">
        <v>430</v>
      </c>
      <c r="C161" s="8">
        <v>1976</v>
      </c>
      <c r="D161" s="37" t="s">
        <v>344</v>
      </c>
      <c r="E161" s="9">
        <v>35</v>
      </c>
      <c r="F161" s="115">
        <v>5.255</v>
      </c>
      <c r="G161" s="115">
        <v>5.255</v>
      </c>
      <c r="H161" s="39"/>
      <c r="I161" s="8" t="s">
        <v>85</v>
      </c>
      <c r="J161" s="5" t="s">
        <v>340</v>
      </c>
      <c r="K161" s="12" t="s">
        <v>309</v>
      </c>
    </row>
    <row r="162" spans="1:11" s="19" customFormat="1" ht="15.75" outlineLevel="1">
      <c r="A162" s="5">
        <v>144</v>
      </c>
      <c r="B162" s="35" t="s">
        <v>89</v>
      </c>
      <c r="C162" s="8">
        <v>1986</v>
      </c>
      <c r="D162" s="37" t="s">
        <v>344</v>
      </c>
      <c r="E162" s="9">
        <v>35</v>
      </c>
      <c r="F162" s="115">
        <v>5.975</v>
      </c>
      <c r="G162" s="115">
        <v>5.975</v>
      </c>
      <c r="H162" s="39"/>
      <c r="I162" s="10" t="s">
        <v>90</v>
      </c>
      <c r="J162" s="5" t="s">
        <v>340</v>
      </c>
      <c r="K162" s="12" t="s">
        <v>306</v>
      </c>
    </row>
    <row r="163" spans="1:11" s="19" customFormat="1" ht="15.75" outlineLevel="1">
      <c r="A163" s="56">
        <v>145</v>
      </c>
      <c r="B163" s="35" t="s">
        <v>465</v>
      </c>
      <c r="C163" s="8">
        <v>1990</v>
      </c>
      <c r="D163" s="37" t="s">
        <v>344</v>
      </c>
      <c r="E163" s="9">
        <v>35</v>
      </c>
      <c r="F163" s="115">
        <v>22</v>
      </c>
      <c r="G163" s="115">
        <v>22</v>
      </c>
      <c r="H163" s="39"/>
      <c r="I163" s="8" t="s">
        <v>9</v>
      </c>
      <c r="J163" s="5" t="s">
        <v>340</v>
      </c>
      <c r="K163" s="12" t="s">
        <v>305</v>
      </c>
    </row>
    <row r="164" spans="1:11" s="19" customFormat="1" ht="15.75" outlineLevel="1">
      <c r="A164" s="5">
        <v>146</v>
      </c>
      <c r="B164" s="35" t="s">
        <v>92</v>
      </c>
      <c r="C164" s="8">
        <v>1987</v>
      </c>
      <c r="D164" s="37" t="s">
        <v>344</v>
      </c>
      <c r="E164" s="9">
        <v>35</v>
      </c>
      <c r="F164" s="115">
        <v>17.555</v>
      </c>
      <c r="G164" s="115">
        <v>17.555</v>
      </c>
      <c r="H164" s="39"/>
      <c r="I164" s="8" t="s">
        <v>85</v>
      </c>
      <c r="J164" s="5" t="s">
        <v>340</v>
      </c>
      <c r="K164" s="12" t="s">
        <v>309</v>
      </c>
    </row>
    <row r="165" spans="1:11" s="19" customFormat="1" ht="15.75" outlineLevel="1">
      <c r="A165" s="56">
        <v>147</v>
      </c>
      <c r="B165" s="7" t="s">
        <v>103</v>
      </c>
      <c r="C165" s="11">
        <v>1983</v>
      </c>
      <c r="D165" s="37" t="s">
        <v>344</v>
      </c>
      <c r="E165" s="9">
        <v>35</v>
      </c>
      <c r="F165" s="115">
        <f>20.54+13.0029</f>
        <v>33.5429</v>
      </c>
      <c r="G165" s="115">
        <v>33.5429</v>
      </c>
      <c r="H165" s="39"/>
      <c r="I165" s="9" t="s">
        <v>65</v>
      </c>
      <c r="J165" s="5" t="s">
        <v>340</v>
      </c>
      <c r="K165" s="12" t="s">
        <v>309</v>
      </c>
    </row>
    <row r="166" spans="1:11" s="19" customFormat="1" ht="15.75" outlineLevel="1">
      <c r="A166" s="5">
        <v>148</v>
      </c>
      <c r="B166" s="35" t="s">
        <v>186</v>
      </c>
      <c r="C166" s="11">
        <v>1983</v>
      </c>
      <c r="D166" s="37" t="s">
        <v>344</v>
      </c>
      <c r="E166" s="9">
        <v>35</v>
      </c>
      <c r="F166" s="115">
        <v>9.2971</v>
      </c>
      <c r="G166" s="115">
        <v>9.2971</v>
      </c>
      <c r="H166" s="39"/>
      <c r="I166" s="9" t="s">
        <v>65</v>
      </c>
      <c r="J166" s="5" t="s">
        <v>340</v>
      </c>
      <c r="K166" s="12" t="s">
        <v>309</v>
      </c>
    </row>
    <row r="167" spans="1:11" s="19" customFormat="1" ht="15.75" outlineLevel="1">
      <c r="A167" s="56">
        <v>149</v>
      </c>
      <c r="B167" s="35" t="s">
        <v>104</v>
      </c>
      <c r="C167" s="11">
        <v>1976</v>
      </c>
      <c r="D167" s="37" t="s">
        <v>298</v>
      </c>
      <c r="E167" s="9">
        <v>35</v>
      </c>
      <c r="F167" s="115">
        <f>14.62+4.7</f>
        <v>19.32</v>
      </c>
      <c r="G167" s="115">
        <v>19.32</v>
      </c>
      <c r="H167" s="39"/>
      <c r="I167" s="9" t="s">
        <v>67</v>
      </c>
      <c r="J167" s="5" t="s">
        <v>340</v>
      </c>
      <c r="K167" s="12" t="s">
        <v>310</v>
      </c>
    </row>
    <row r="168" spans="1:11" s="19" customFormat="1" ht="15.75" outlineLevel="1">
      <c r="A168" s="5">
        <v>150</v>
      </c>
      <c r="B168" s="35" t="s">
        <v>431</v>
      </c>
      <c r="C168" s="11" t="s">
        <v>256</v>
      </c>
      <c r="D168" s="37" t="s">
        <v>298</v>
      </c>
      <c r="E168" s="9">
        <v>35</v>
      </c>
      <c r="F168" s="115">
        <f>11.24+3.645</f>
        <v>14.885</v>
      </c>
      <c r="G168" s="115">
        <v>14.885</v>
      </c>
      <c r="H168" s="39"/>
      <c r="I168" s="9" t="s">
        <v>3</v>
      </c>
      <c r="J168" s="5" t="s">
        <v>340</v>
      </c>
      <c r="K168" s="12" t="s">
        <v>305</v>
      </c>
    </row>
    <row r="169" spans="1:11" s="19" customFormat="1" ht="15.75" outlineLevel="1">
      <c r="A169" s="56">
        <v>151</v>
      </c>
      <c r="B169" s="35" t="s">
        <v>432</v>
      </c>
      <c r="C169" s="11">
        <v>1987</v>
      </c>
      <c r="D169" s="37" t="s">
        <v>298</v>
      </c>
      <c r="E169" s="9">
        <v>35</v>
      </c>
      <c r="F169" s="115">
        <v>29.01</v>
      </c>
      <c r="G169" s="115">
        <v>29.01</v>
      </c>
      <c r="H169" s="39"/>
      <c r="I169" s="9" t="s">
        <v>67</v>
      </c>
      <c r="J169" s="5" t="s">
        <v>340</v>
      </c>
      <c r="K169" s="12" t="s">
        <v>310</v>
      </c>
    </row>
    <row r="170" spans="1:11" s="19" customFormat="1" ht="15.75" outlineLevel="1">
      <c r="A170" s="5">
        <v>152</v>
      </c>
      <c r="B170" s="35" t="s">
        <v>105</v>
      </c>
      <c r="C170" s="11">
        <v>1987</v>
      </c>
      <c r="D170" s="37" t="s">
        <v>298</v>
      </c>
      <c r="E170" s="9">
        <v>35</v>
      </c>
      <c r="F170" s="115">
        <v>24.79</v>
      </c>
      <c r="G170" s="115">
        <v>24.79</v>
      </c>
      <c r="H170" s="39"/>
      <c r="I170" s="9" t="s">
        <v>65</v>
      </c>
      <c r="J170" s="5" t="s">
        <v>340</v>
      </c>
      <c r="K170" s="12" t="s">
        <v>309</v>
      </c>
    </row>
    <row r="171" spans="1:11" s="19" customFormat="1" ht="37.5" customHeight="1" outlineLevel="1">
      <c r="A171" s="56">
        <v>153</v>
      </c>
      <c r="B171" s="7" t="s">
        <v>187</v>
      </c>
      <c r="C171" s="11" t="s">
        <v>1</v>
      </c>
      <c r="D171" s="37" t="s">
        <v>298</v>
      </c>
      <c r="E171" s="9">
        <v>35</v>
      </c>
      <c r="F171" s="115">
        <v>20.16</v>
      </c>
      <c r="G171" s="115">
        <v>20.16</v>
      </c>
      <c r="H171" s="39"/>
      <c r="I171" s="10" t="s">
        <v>234</v>
      </c>
      <c r="J171" s="5" t="s">
        <v>340</v>
      </c>
      <c r="K171" s="12" t="s">
        <v>309</v>
      </c>
    </row>
    <row r="172" spans="1:11" s="19" customFormat="1" ht="31.5" outlineLevel="1">
      <c r="A172" s="139">
        <v>154</v>
      </c>
      <c r="B172" s="142" t="s">
        <v>235</v>
      </c>
      <c r="C172" s="11">
        <v>1962</v>
      </c>
      <c r="D172" s="36" t="s">
        <v>298</v>
      </c>
      <c r="E172" s="9">
        <v>35</v>
      </c>
      <c r="F172" s="115">
        <f>58.105+1.895-F173</f>
        <v>26.725</v>
      </c>
      <c r="G172" s="115">
        <v>26.725</v>
      </c>
      <c r="H172" s="39"/>
      <c r="I172" s="10" t="s">
        <v>236</v>
      </c>
      <c r="J172" s="5" t="s">
        <v>340</v>
      </c>
      <c r="K172" s="12" t="s">
        <v>310</v>
      </c>
    </row>
    <row r="173" spans="1:11" s="19" customFormat="1" ht="15.75" outlineLevel="1">
      <c r="A173" s="140"/>
      <c r="B173" s="142"/>
      <c r="C173" s="11" t="s">
        <v>7</v>
      </c>
      <c r="D173" s="36" t="s">
        <v>298</v>
      </c>
      <c r="E173" s="9">
        <v>35</v>
      </c>
      <c r="F173" s="115">
        <v>33.275</v>
      </c>
      <c r="G173" s="115">
        <v>33.275</v>
      </c>
      <c r="H173" s="39"/>
      <c r="I173" s="10" t="s">
        <v>303</v>
      </c>
      <c r="J173" s="5" t="s">
        <v>340</v>
      </c>
      <c r="K173" s="12" t="s">
        <v>309</v>
      </c>
    </row>
    <row r="174" spans="1:11" s="19" customFormat="1" ht="31.5" outlineLevel="1">
      <c r="A174" s="56">
        <v>155</v>
      </c>
      <c r="B174" s="35" t="s">
        <v>106</v>
      </c>
      <c r="C174" s="11" t="s">
        <v>1</v>
      </c>
      <c r="D174" s="37" t="s">
        <v>298</v>
      </c>
      <c r="E174" s="9">
        <v>35</v>
      </c>
      <c r="F174" s="115">
        <v>12.5</v>
      </c>
      <c r="G174" s="115">
        <v>12.5</v>
      </c>
      <c r="H174" s="39"/>
      <c r="I174" s="11" t="s">
        <v>85</v>
      </c>
      <c r="J174" s="5" t="s">
        <v>340</v>
      </c>
      <c r="K174" s="12" t="s">
        <v>309</v>
      </c>
    </row>
    <row r="175" spans="1:11" s="19" customFormat="1" ht="15.75" outlineLevel="1">
      <c r="A175" s="56">
        <v>156</v>
      </c>
      <c r="B175" s="35" t="s">
        <v>433</v>
      </c>
      <c r="C175" s="11">
        <v>1983</v>
      </c>
      <c r="D175" s="37" t="s">
        <v>298</v>
      </c>
      <c r="E175" s="9">
        <v>35</v>
      </c>
      <c r="F175" s="115">
        <f>34.2506+11.36</f>
        <v>45.6106</v>
      </c>
      <c r="G175" s="115">
        <v>45.6106</v>
      </c>
      <c r="H175" s="39"/>
      <c r="I175" s="9" t="s">
        <v>65</v>
      </c>
      <c r="J175" s="5" t="s">
        <v>340</v>
      </c>
      <c r="K175" s="12" t="s">
        <v>309</v>
      </c>
    </row>
    <row r="176" spans="1:11" s="19" customFormat="1" ht="15.75" outlineLevel="1">
      <c r="A176" s="56">
        <v>157</v>
      </c>
      <c r="B176" s="35" t="s">
        <v>107</v>
      </c>
      <c r="C176" s="11">
        <v>1983</v>
      </c>
      <c r="D176" s="37" t="s">
        <v>298</v>
      </c>
      <c r="E176" s="9">
        <v>35</v>
      </c>
      <c r="F176" s="115">
        <v>27.1</v>
      </c>
      <c r="G176" s="115">
        <v>27.1</v>
      </c>
      <c r="H176" s="39"/>
      <c r="I176" s="9" t="s">
        <v>67</v>
      </c>
      <c r="J176" s="5" t="s">
        <v>340</v>
      </c>
      <c r="K176" s="12" t="s">
        <v>310</v>
      </c>
    </row>
    <row r="177" spans="1:11" s="19" customFormat="1" ht="21.75" customHeight="1" outlineLevel="1">
      <c r="A177" s="56">
        <v>158</v>
      </c>
      <c r="B177" s="35" t="s">
        <v>434</v>
      </c>
      <c r="C177" s="11">
        <v>1977</v>
      </c>
      <c r="D177" s="37" t="s">
        <v>368</v>
      </c>
      <c r="E177" s="9">
        <v>35</v>
      </c>
      <c r="F177" s="110">
        <v>31.025</v>
      </c>
      <c r="G177" s="110">
        <v>31.025</v>
      </c>
      <c r="H177" s="86"/>
      <c r="I177" s="9" t="s">
        <v>65</v>
      </c>
      <c r="J177" s="5" t="s">
        <v>340</v>
      </c>
      <c r="K177" s="12" t="s">
        <v>309</v>
      </c>
    </row>
    <row r="178" spans="1:11" s="19" customFormat="1" ht="21.75" customHeight="1" outlineLevel="1">
      <c r="A178" s="56">
        <v>159</v>
      </c>
      <c r="B178" s="35" t="s">
        <v>435</v>
      </c>
      <c r="C178" s="11">
        <v>1986</v>
      </c>
      <c r="D178" s="37" t="s">
        <v>368</v>
      </c>
      <c r="E178" s="9">
        <v>35</v>
      </c>
      <c r="F178" s="110">
        <f>17.63+12.1</f>
        <v>29.729999999999997</v>
      </c>
      <c r="G178" s="110">
        <v>29.73</v>
      </c>
      <c r="H178" s="86"/>
      <c r="I178" s="9" t="s">
        <v>3</v>
      </c>
      <c r="J178" s="5" t="s">
        <v>340</v>
      </c>
      <c r="K178" s="12" t="s">
        <v>305</v>
      </c>
    </row>
    <row r="179" spans="1:11" s="19" customFormat="1" ht="21.75" customHeight="1" outlineLevel="1">
      <c r="A179" s="56">
        <v>160</v>
      </c>
      <c r="B179" s="35" t="s">
        <v>436</v>
      </c>
      <c r="C179" s="11">
        <v>1986</v>
      </c>
      <c r="D179" s="37" t="s">
        <v>368</v>
      </c>
      <c r="E179" s="9">
        <v>35</v>
      </c>
      <c r="F179" s="110">
        <v>17.55</v>
      </c>
      <c r="G179" s="110">
        <v>17.55</v>
      </c>
      <c r="H179" s="86"/>
      <c r="I179" s="9" t="s">
        <v>3</v>
      </c>
      <c r="J179" s="5" t="s">
        <v>340</v>
      </c>
      <c r="K179" s="12" t="s">
        <v>305</v>
      </c>
    </row>
    <row r="180" spans="1:11" s="19" customFormat="1" ht="21.75" customHeight="1" outlineLevel="1">
      <c r="A180" s="56">
        <v>161</v>
      </c>
      <c r="B180" s="35" t="s">
        <v>466</v>
      </c>
      <c r="C180" s="11">
        <v>1981</v>
      </c>
      <c r="D180" s="37" t="s">
        <v>368</v>
      </c>
      <c r="E180" s="9">
        <v>35</v>
      </c>
      <c r="F180" s="110">
        <v>14.462</v>
      </c>
      <c r="G180" s="110">
        <v>14.462</v>
      </c>
      <c r="H180" s="86"/>
      <c r="I180" s="9" t="s">
        <v>65</v>
      </c>
      <c r="J180" s="5" t="s">
        <v>340</v>
      </c>
      <c r="K180" s="12" t="s">
        <v>309</v>
      </c>
    </row>
    <row r="181" spans="1:11" s="19" customFormat="1" ht="21.75" customHeight="1" outlineLevel="1">
      <c r="A181" s="56">
        <v>162</v>
      </c>
      <c r="B181" s="35" t="s">
        <v>108</v>
      </c>
      <c r="C181" s="11">
        <v>1981</v>
      </c>
      <c r="D181" s="37" t="s">
        <v>368</v>
      </c>
      <c r="E181" s="9">
        <v>35</v>
      </c>
      <c r="F181" s="110">
        <v>20.78</v>
      </c>
      <c r="G181" s="110">
        <v>20.78</v>
      </c>
      <c r="H181" s="86"/>
      <c r="I181" s="9" t="s">
        <v>65</v>
      </c>
      <c r="J181" s="5" t="s">
        <v>340</v>
      </c>
      <c r="K181" s="12" t="s">
        <v>309</v>
      </c>
    </row>
    <row r="182" spans="1:11" s="19" customFormat="1" ht="60" customHeight="1" outlineLevel="1">
      <c r="A182" s="56">
        <v>163</v>
      </c>
      <c r="B182" s="35" t="s">
        <v>110</v>
      </c>
      <c r="C182" s="11">
        <v>1964</v>
      </c>
      <c r="D182" s="37" t="s">
        <v>368</v>
      </c>
      <c r="E182" s="9">
        <v>35</v>
      </c>
      <c r="F182" s="110">
        <v>40.315</v>
      </c>
      <c r="G182" s="110">
        <v>40.315</v>
      </c>
      <c r="H182" s="86"/>
      <c r="I182" s="10" t="s">
        <v>239</v>
      </c>
      <c r="J182" s="5" t="s">
        <v>340</v>
      </c>
      <c r="K182" s="12" t="s">
        <v>310</v>
      </c>
    </row>
    <row r="183" spans="1:11" s="19" customFormat="1" ht="29.25" customHeight="1" outlineLevel="1">
      <c r="A183" s="56">
        <v>164</v>
      </c>
      <c r="B183" s="35" t="s">
        <v>113</v>
      </c>
      <c r="C183" s="11" t="s">
        <v>112</v>
      </c>
      <c r="D183" s="37" t="s">
        <v>368</v>
      </c>
      <c r="E183" s="9">
        <v>35</v>
      </c>
      <c r="F183" s="110">
        <v>12.65</v>
      </c>
      <c r="G183" s="110">
        <v>12.65</v>
      </c>
      <c r="H183" s="86"/>
      <c r="I183" s="10" t="s">
        <v>240</v>
      </c>
      <c r="J183" s="5" t="s">
        <v>340</v>
      </c>
      <c r="K183" s="12" t="s">
        <v>311</v>
      </c>
    </row>
    <row r="184" spans="1:11" s="19" customFormat="1" ht="21.75" customHeight="1" outlineLevel="1">
      <c r="A184" s="56">
        <v>165</v>
      </c>
      <c r="B184" s="35" t="s">
        <v>109</v>
      </c>
      <c r="C184" s="11" t="s">
        <v>10</v>
      </c>
      <c r="D184" s="37" t="s">
        <v>368</v>
      </c>
      <c r="E184" s="9">
        <v>35</v>
      </c>
      <c r="F184" s="110">
        <v>24.28</v>
      </c>
      <c r="G184" s="110">
        <v>24.28</v>
      </c>
      <c r="H184" s="86"/>
      <c r="I184" s="10" t="s">
        <v>241</v>
      </c>
      <c r="J184" s="5" t="s">
        <v>340</v>
      </c>
      <c r="K184" s="12" t="s">
        <v>311</v>
      </c>
    </row>
    <row r="185" spans="1:11" s="19" customFormat="1" ht="33" customHeight="1" outlineLevel="1">
      <c r="A185" s="56">
        <v>166</v>
      </c>
      <c r="B185" s="7" t="s">
        <v>119</v>
      </c>
      <c r="C185" s="11">
        <v>1965</v>
      </c>
      <c r="D185" s="37" t="s">
        <v>368</v>
      </c>
      <c r="E185" s="9">
        <v>35</v>
      </c>
      <c r="F185" s="110">
        <v>72.8</v>
      </c>
      <c r="G185" s="110">
        <v>72.8</v>
      </c>
      <c r="H185" s="86"/>
      <c r="I185" s="10" t="s">
        <v>242</v>
      </c>
      <c r="J185" s="5" t="s">
        <v>340</v>
      </c>
      <c r="K185" s="12" t="s">
        <v>309</v>
      </c>
    </row>
    <row r="186" spans="1:11" s="19" customFormat="1" ht="21.75" customHeight="1" outlineLevel="1">
      <c r="A186" s="56">
        <v>167</v>
      </c>
      <c r="B186" s="35" t="s">
        <v>438</v>
      </c>
      <c r="C186" s="11" t="s">
        <v>115</v>
      </c>
      <c r="D186" s="37" t="s">
        <v>368</v>
      </c>
      <c r="E186" s="9">
        <v>35</v>
      </c>
      <c r="F186" s="110">
        <v>25.46</v>
      </c>
      <c r="G186" s="110">
        <v>25.46</v>
      </c>
      <c r="H186" s="86"/>
      <c r="I186" s="9" t="s">
        <v>65</v>
      </c>
      <c r="J186" s="5" t="s">
        <v>340</v>
      </c>
      <c r="K186" s="12" t="s">
        <v>309</v>
      </c>
    </row>
    <row r="187" spans="1:11" s="19" customFormat="1" ht="21.75" customHeight="1" outlineLevel="1">
      <c r="A187" s="56">
        <v>168</v>
      </c>
      <c r="B187" s="35" t="s">
        <v>437</v>
      </c>
      <c r="C187" s="11" t="s">
        <v>16</v>
      </c>
      <c r="D187" s="37" t="s">
        <v>368</v>
      </c>
      <c r="E187" s="9">
        <v>35</v>
      </c>
      <c r="F187" s="110">
        <v>35.26</v>
      </c>
      <c r="G187" s="110">
        <v>35.26</v>
      </c>
      <c r="H187" s="86"/>
      <c r="I187" s="9" t="s">
        <v>65</v>
      </c>
      <c r="J187" s="5" t="s">
        <v>340</v>
      </c>
      <c r="K187" s="12" t="s">
        <v>309</v>
      </c>
    </row>
    <row r="188" spans="1:11" s="19" customFormat="1" ht="21.75" customHeight="1" outlineLevel="1">
      <c r="A188" s="56">
        <v>169</v>
      </c>
      <c r="B188" s="7" t="s">
        <v>120</v>
      </c>
      <c r="C188" s="11">
        <v>1980</v>
      </c>
      <c r="D188" s="37" t="s">
        <v>368</v>
      </c>
      <c r="E188" s="9">
        <v>35</v>
      </c>
      <c r="F188" s="110">
        <f>4.94+18.75</f>
        <v>23.69</v>
      </c>
      <c r="G188" s="110">
        <v>23.69</v>
      </c>
      <c r="H188" s="86"/>
      <c r="I188" s="9" t="s">
        <v>65</v>
      </c>
      <c r="J188" s="5" t="s">
        <v>340</v>
      </c>
      <c r="K188" s="12" t="s">
        <v>309</v>
      </c>
    </row>
    <row r="189" spans="1:11" s="19" customFormat="1" ht="21.75" customHeight="1" outlineLevel="1">
      <c r="A189" s="56">
        <v>170</v>
      </c>
      <c r="B189" s="7" t="s">
        <v>121</v>
      </c>
      <c r="C189" s="11">
        <v>1980</v>
      </c>
      <c r="D189" s="37" t="s">
        <v>368</v>
      </c>
      <c r="E189" s="9">
        <v>35</v>
      </c>
      <c r="F189" s="110">
        <f>4.14+7.1824</f>
        <v>11.3224</v>
      </c>
      <c r="G189" s="110">
        <v>11.3224</v>
      </c>
      <c r="H189" s="86"/>
      <c r="I189" s="9" t="s">
        <v>88</v>
      </c>
      <c r="J189" s="5" t="s">
        <v>340</v>
      </c>
      <c r="K189" s="12" t="s">
        <v>310</v>
      </c>
    </row>
    <row r="190" spans="1:11" s="19" customFormat="1" ht="21.75" customHeight="1" outlineLevel="1">
      <c r="A190" s="56">
        <v>171</v>
      </c>
      <c r="B190" s="35" t="s">
        <v>439</v>
      </c>
      <c r="C190" s="11">
        <v>1985</v>
      </c>
      <c r="D190" s="37" t="s">
        <v>368</v>
      </c>
      <c r="E190" s="9">
        <v>35</v>
      </c>
      <c r="F190" s="110">
        <v>14.61</v>
      </c>
      <c r="G190" s="110">
        <v>14.61</v>
      </c>
      <c r="H190" s="86"/>
      <c r="I190" s="9" t="s">
        <v>85</v>
      </c>
      <c r="J190" s="5" t="s">
        <v>340</v>
      </c>
      <c r="K190" s="12" t="s">
        <v>309</v>
      </c>
    </row>
    <row r="191" spans="1:11" s="19" customFormat="1" ht="35.25" customHeight="1" outlineLevel="1">
      <c r="A191" s="139">
        <v>172</v>
      </c>
      <c r="B191" s="142" t="s">
        <v>440</v>
      </c>
      <c r="C191" s="11">
        <v>1964</v>
      </c>
      <c r="D191" s="37" t="s">
        <v>368</v>
      </c>
      <c r="E191" s="9">
        <v>35</v>
      </c>
      <c r="F191" s="110">
        <f>22.075+50.04-F192</f>
        <v>62.315</v>
      </c>
      <c r="G191" s="110">
        <v>62.315</v>
      </c>
      <c r="H191" s="86"/>
      <c r="I191" s="10" t="s">
        <v>238</v>
      </c>
      <c r="J191" s="5" t="s">
        <v>340</v>
      </c>
      <c r="K191" s="12" t="s">
        <v>310</v>
      </c>
    </row>
    <row r="192" spans="1:11" s="19" customFormat="1" ht="21.75" customHeight="1" outlineLevel="1">
      <c r="A192" s="140"/>
      <c r="B192" s="142"/>
      <c r="C192" s="11">
        <v>1964</v>
      </c>
      <c r="D192" s="37" t="s">
        <v>368</v>
      </c>
      <c r="E192" s="9">
        <v>35</v>
      </c>
      <c r="F192" s="110">
        <v>9.8</v>
      </c>
      <c r="G192" s="110">
        <v>9.8</v>
      </c>
      <c r="H192" s="86"/>
      <c r="I192" s="9" t="s">
        <v>88</v>
      </c>
      <c r="J192" s="5" t="s">
        <v>340</v>
      </c>
      <c r="K192" s="12" t="s">
        <v>310</v>
      </c>
    </row>
    <row r="193" spans="1:11" s="19" customFormat="1" ht="30" customHeight="1" outlineLevel="1">
      <c r="A193" s="56">
        <v>173</v>
      </c>
      <c r="B193" s="35" t="s">
        <v>446</v>
      </c>
      <c r="C193" s="11">
        <v>1965</v>
      </c>
      <c r="D193" s="37" t="s">
        <v>368</v>
      </c>
      <c r="E193" s="9">
        <v>35</v>
      </c>
      <c r="F193" s="110">
        <v>47.107</v>
      </c>
      <c r="G193" s="110">
        <v>47.107</v>
      </c>
      <c r="H193" s="86"/>
      <c r="I193" s="10" t="s">
        <v>237</v>
      </c>
      <c r="J193" s="5" t="s">
        <v>340</v>
      </c>
      <c r="K193" s="12" t="s">
        <v>311</v>
      </c>
    </row>
    <row r="194" spans="1:11" s="19" customFormat="1" ht="21.75" customHeight="1" outlineLevel="1">
      <c r="A194" s="56">
        <v>174</v>
      </c>
      <c r="B194" s="7" t="s">
        <v>441</v>
      </c>
      <c r="C194" s="11">
        <v>1983</v>
      </c>
      <c r="D194" s="37" t="s">
        <v>368</v>
      </c>
      <c r="E194" s="9">
        <v>35</v>
      </c>
      <c r="F194" s="110">
        <v>42.1259</v>
      </c>
      <c r="G194" s="110">
        <v>42.1259</v>
      </c>
      <c r="H194" s="86"/>
      <c r="I194" s="9" t="s">
        <v>85</v>
      </c>
      <c r="J194" s="5" t="s">
        <v>340</v>
      </c>
      <c r="K194" s="12" t="s">
        <v>309</v>
      </c>
    </row>
    <row r="195" spans="1:11" s="19" customFormat="1" ht="21.75" customHeight="1" outlineLevel="1">
      <c r="A195" s="56">
        <v>175</v>
      </c>
      <c r="B195" s="7" t="s">
        <v>445</v>
      </c>
      <c r="C195" s="11">
        <v>1978</v>
      </c>
      <c r="D195" s="37" t="s">
        <v>368</v>
      </c>
      <c r="E195" s="9">
        <v>35</v>
      </c>
      <c r="F195" s="110">
        <v>40.745</v>
      </c>
      <c r="G195" s="110">
        <v>40.745</v>
      </c>
      <c r="H195" s="86"/>
      <c r="I195" s="9" t="s">
        <v>85</v>
      </c>
      <c r="J195" s="5" t="s">
        <v>340</v>
      </c>
      <c r="K195" s="12" t="s">
        <v>309</v>
      </c>
    </row>
    <row r="196" spans="1:11" s="19" customFormat="1" ht="21.75" customHeight="1" outlineLevel="1">
      <c r="A196" s="56">
        <v>176</v>
      </c>
      <c r="B196" s="35" t="s">
        <v>442</v>
      </c>
      <c r="C196" s="11">
        <v>1984</v>
      </c>
      <c r="D196" s="37" t="s">
        <v>368</v>
      </c>
      <c r="E196" s="9">
        <v>35</v>
      </c>
      <c r="F196" s="110">
        <v>15.69</v>
      </c>
      <c r="G196" s="110">
        <v>15.69</v>
      </c>
      <c r="H196" s="86"/>
      <c r="I196" s="9" t="s">
        <v>85</v>
      </c>
      <c r="J196" s="5" t="s">
        <v>340</v>
      </c>
      <c r="K196" s="12" t="s">
        <v>309</v>
      </c>
    </row>
    <row r="197" spans="1:11" s="19" customFormat="1" ht="21.75" customHeight="1" outlineLevel="1">
      <c r="A197" s="56">
        <v>177</v>
      </c>
      <c r="B197" s="35" t="s">
        <v>444</v>
      </c>
      <c r="C197" s="11" t="s">
        <v>443</v>
      </c>
      <c r="D197" s="37" t="s">
        <v>368</v>
      </c>
      <c r="E197" s="9">
        <v>35</v>
      </c>
      <c r="F197" s="110">
        <v>30.4</v>
      </c>
      <c r="G197" s="110">
        <v>30.4</v>
      </c>
      <c r="H197" s="86"/>
      <c r="I197" s="9" t="s">
        <v>85</v>
      </c>
      <c r="J197" s="5" t="s">
        <v>340</v>
      </c>
      <c r="K197" s="12" t="s">
        <v>309</v>
      </c>
    </row>
    <row r="198" spans="1:11" s="19" customFormat="1" ht="21.75" customHeight="1" outlineLevel="1">
      <c r="A198" s="56">
        <v>178</v>
      </c>
      <c r="B198" s="35" t="s">
        <v>467</v>
      </c>
      <c r="C198" s="11">
        <v>1985</v>
      </c>
      <c r="D198" s="37" t="s">
        <v>368</v>
      </c>
      <c r="E198" s="9">
        <v>35</v>
      </c>
      <c r="F198" s="110">
        <f>6.101+17.6456</f>
        <v>23.7466</v>
      </c>
      <c r="G198" s="110">
        <v>23.7466</v>
      </c>
      <c r="H198" s="86"/>
      <c r="I198" s="9" t="s">
        <v>85</v>
      </c>
      <c r="J198" s="5" t="s">
        <v>340</v>
      </c>
      <c r="K198" s="12" t="s">
        <v>309</v>
      </c>
    </row>
    <row r="199" spans="1:11" s="19" customFormat="1" ht="21.75" customHeight="1" outlineLevel="1">
      <c r="A199" s="56">
        <v>179</v>
      </c>
      <c r="B199" s="35" t="s">
        <v>116</v>
      </c>
      <c r="C199" s="11">
        <v>1983</v>
      </c>
      <c r="D199" s="37" t="s">
        <v>368</v>
      </c>
      <c r="E199" s="9">
        <v>35</v>
      </c>
      <c r="F199" s="110">
        <v>9.73</v>
      </c>
      <c r="G199" s="110">
        <v>9.73</v>
      </c>
      <c r="H199" s="86"/>
      <c r="I199" s="9" t="s">
        <v>85</v>
      </c>
      <c r="J199" s="5" t="s">
        <v>340</v>
      </c>
      <c r="K199" s="12" t="s">
        <v>309</v>
      </c>
    </row>
    <row r="200" spans="1:11" s="19" customFormat="1" ht="21.75" customHeight="1" outlineLevel="1">
      <c r="A200" s="56">
        <v>180</v>
      </c>
      <c r="B200" s="35" t="s">
        <v>118</v>
      </c>
      <c r="C200" s="11">
        <v>1978</v>
      </c>
      <c r="D200" s="37" t="s">
        <v>368</v>
      </c>
      <c r="E200" s="9">
        <v>35</v>
      </c>
      <c r="F200" s="110">
        <v>5.45</v>
      </c>
      <c r="G200" s="110">
        <v>5.45</v>
      </c>
      <c r="H200" s="86"/>
      <c r="I200" s="9" t="s">
        <v>114</v>
      </c>
      <c r="J200" s="5" t="s">
        <v>340</v>
      </c>
      <c r="K200" s="12" t="s">
        <v>311</v>
      </c>
    </row>
    <row r="201" spans="1:11" s="19" customFormat="1" ht="21.75" customHeight="1" outlineLevel="1">
      <c r="A201" s="56">
        <v>181</v>
      </c>
      <c r="B201" s="35" t="s">
        <v>117</v>
      </c>
      <c r="C201" s="11">
        <v>1979</v>
      </c>
      <c r="D201" s="37" t="s">
        <v>368</v>
      </c>
      <c r="E201" s="9">
        <v>35</v>
      </c>
      <c r="F201" s="110">
        <v>20.94</v>
      </c>
      <c r="G201" s="110">
        <v>20.94</v>
      </c>
      <c r="H201" s="86"/>
      <c r="I201" s="9" t="s">
        <v>9</v>
      </c>
      <c r="J201" s="5" t="s">
        <v>340</v>
      </c>
      <c r="K201" s="12" t="s">
        <v>305</v>
      </c>
    </row>
    <row r="202" spans="1:11" s="19" customFormat="1" ht="21.75" customHeight="1" outlineLevel="1">
      <c r="A202" s="56">
        <v>182</v>
      </c>
      <c r="B202" s="35" t="s">
        <v>447</v>
      </c>
      <c r="C202" s="11">
        <v>1980</v>
      </c>
      <c r="D202" s="37" t="s">
        <v>368</v>
      </c>
      <c r="E202" s="9">
        <v>35</v>
      </c>
      <c r="F202" s="110">
        <v>30.1577</v>
      </c>
      <c r="G202" s="110">
        <v>30.1577</v>
      </c>
      <c r="H202" s="86"/>
      <c r="I202" s="9" t="s">
        <v>85</v>
      </c>
      <c r="J202" s="5" t="s">
        <v>340</v>
      </c>
      <c r="K202" s="12" t="s">
        <v>309</v>
      </c>
    </row>
    <row r="203" spans="1:11" s="19" customFormat="1" ht="31.5" customHeight="1" outlineLevel="1">
      <c r="A203" s="56">
        <v>183</v>
      </c>
      <c r="B203" s="7" t="s">
        <v>448</v>
      </c>
      <c r="C203" s="8" t="s">
        <v>15</v>
      </c>
      <c r="D203" s="37" t="s">
        <v>353</v>
      </c>
      <c r="E203" s="9">
        <v>35</v>
      </c>
      <c r="F203" s="115">
        <v>17.61</v>
      </c>
      <c r="G203" s="115">
        <v>17.61</v>
      </c>
      <c r="H203" s="39"/>
      <c r="I203" s="8" t="s">
        <v>233</v>
      </c>
      <c r="J203" s="5" t="s">
        <v>340</v>
      </c>
      <c r="K203" s="12" t="s">
        <v>309</v>
      </c>
    </row>
    <row r="204" spans="1:11" s="19" customFormat="1" ht="31.5" outlineLevel="1">
      <c r="A204" s="56">
        <v>184</v>
      </c>
      <c r="B204" s="7" t="s">
        <v>449</v>
      </c>
      <c r="C204" s="8" t="s">
        <v>87</v>
      </c>
      <c r="D204" s="37" t="s">
        <v>353</v>
      </c>
      <c r="E204" s="9">
        <v>35</v>
      </c>
      <c r="F204" s="115">
        <v>4.2</v>
      </c>
      <c r="G204" s="115">
        <v>4.2</v>
      </c>
      <c r="H204" s="39"/>
      <c r="I204" s="8" t="s">
        <v>9</v>
      </c>
      <c r="J204" s="5" t="s">
        <v>340</v>
      </c>
      <c r="K204" s="12" t="s">
        <v>305</v>
      </c>
    </row>
    <row r="205" spans="1:11" s="19" customFormat="1" ht="15.75" outlineLevel="1">
      <c r="A205" s="56">
        <v>185</v>
      </c>
      <c r="B205" s="7" t="s">
        <v>450</v>
      </c>
      <c r="C205" s="8" t="s">
        <v>87</v>
      </c>
      <c r="D205" s="37" t="s">
        <v>353</v>
      </c>
      <c r="E205" s="9">
        <v>35</v>
      </c>
      <c r="F205" s="115">
        <f>0.65+2.2</f>
        <v>2.85</v>
      </c>
      <c r="G205" s="115">
        <v>2.85</v>
      </c>
      <c r="H205" s="39"/>
      <c r="I205" s="8" t="s">
        <v>9</v>
      </c>
      <c r="J205" s="5" t="s">
        <v>340</v>
      </c>
      <c r="K205" s="12" t="s">
        <v>305</v>
      </c>
    </row>
    <row r="206" spans="1:11" s="19" customFormat="1" ht="15.75" outlineLevel="1">
      <c r="A206" s="56">
        <v>186</v>
      </c>
      <c r="B206" s="7" t="s">
        <v>122</v>
      </c>
      <c r="C206" s="11" t="s">
        <v>98</v>
      </c>
      <c r="D206" s="37" t="s">
        <v>353</v>
      </c>
      <c r="E206" s="9">
        <v>35</v>
      </c>
      <c r="F206" s="115">
        <v>23.5</v>
      </c>
      <c r="G206" s="115">
        <v>23.5</v>
      </c>
      <c r="H206" s="39"/>
      <c r="I206" s="11" t="s">
        <v>5</v>
      </c>
      <c r="J206" s="5" t="s">
        <v>340</v>
      </c>
      <c r="K206" s="12" t="s">
        <v>306</v>
      </c>
    </row>
    <row r="207" spans="1:11" s="19" customFormat="1" ht="15.75" outlineLevel="1">
      <c r="A207" s="56">
        <v>187</v>
      </c>
      <c r="B207" s="35" t="s">
        <v>97</v>
      </c>
      <c r="C207" s="11">
        <v>1983</v>
      </c>
      <c r="D207" s="37" t="s">
        <v>298</v>
      </c>
      <c r="E207" s="9">
        <v>35</v>
      </c>
      <c r="F207" s="115">
        <v>10.57</v>
      </c>
      <c r="G207" s="115">
        <v>10.57</v>
      </c>
      <c r="H207" s="39"/>
      <c r="I207" s="9" t="s">
        <v>67</v>
      </c>
      <c r="J207" s="5" t="s">
        <v>340</v>
      </c>
      <c r="K207" s="12" t="s">
        <v>310</v>
      </c>
    </row>
    <row r="208" spans="1:11" s="19" customFormat="1" ht="47.25" customHeight="1" outlineLevel="1">
      <c r="A208" s="147">
        <v>188</v>
      </c>
      <c r="B208" s="36" t="s">
        <v>124</v>
      </c>
      <c r="C208" s="5">
        <v>1967</v>
      </c>
      <c r="D208" s="37" t="s">
        <v>372</v>
      </c>
      <c r="E208" s="9">
        <v>35</v>
      </c>
      <c r="F208" s="115">
        <v>35.568</v>
      </c>
      <c r="G208" s="115">
        <v>35.568</v>
      </c>
      <c r="H208" s="39"/>
      <c r="I208" s="149" t="s">
        <v>243</v>
      </c>
      <c r="J208" s="5" t="s">
        <v>340</v>
      </c>
      <c r="K208" s="151" t="s">
        <v>310</v>
      </c>
    </row>
    <row r="209" spans="1:11" s="19" customFormat="1" ht="46.5" customHeight="1" outlineLevel="1">
      <c r="A209" s="148"/>
      <c r="B209" s="36"/>
      <c r="C209" s="5">
        <v>1967</v>
      </c>
      <c r="D209" s="37" t="s">
        <v>372</v>
      </c>
      <c r="E209" s="9">
        <v>35</v>
      </c>
      <c r="F209" s="115">
        <v>38.782</v>
      </c>
      <c r="G209" s="115">
        <v>38.782</v>
      </c>
      <c r="H209" s="39"/>
      <c r="I209" s="150"/>
      <c r="J209" s="5" t="s">
        <v>340</v>
      </c>
      <c r="K209" s="152"/>
    </row>
    <row r="210" spans="1:11" s="19" customFormat="1" ht="15.75" outlineLevel="1">
      <c r="A210" s="56">
        <v>189</v>
      </c>
      <c r="B210" s="36" t="s">
        <v>312</v>
      </c>
      <c r="C210" s="5">
        <v>1981</v>
      </c>
      <c r="D210" s="37" t="s">
        <v>372</v>
      </c>
      <c r="E210" s="9">
        <v>35</v>
      </c>
      <c r="F210" s="115">
        <v>2.26</v>
      </c>
      <c r="G210" s="115">
        <f>F210*2</f>
        <v>4.52</v>
      </c>
      <c r="H210" s="39"/>
      <c r="I210" s="5" t="s">
        <v>65</v>
      </c>
      <c r="J210" s="5" t="s">
        <v>348</v>
      </c>
      <c r="K210" s="12" t="s">
        <v>309</v>
      </c>
    </row>
    <row r="211" spans="1:11" s="19" customFormat="1" ht="15.75" outlineLevel="1">
      <c r="A211" s="56">
        <v>190</v>
      </c>
      <c r="B211" s="36" t="s">
        <v>125</v>
      </c>
      <c r="C211" s="5">
        <v>1969</v>
      </c>
      <c r="D211" s="37" t="s">
        <v>372</v>
      </c>
      <c r="E211" s="9">
        <v>35</v>
      </c>
      <c r="F211" s="115">
        <v>38.835</v>
      </c>
      <c r="G211" s="115">
        <v>38.835</v>
      </c>
      <c r="H211" s="39"/>
      <c r="I211" s="14" t="s">
        <v>244</v>
      </c>
      <c r="J211" s="5" t="s">
        <v>340</v>
      </c>
      <c r="K211" s="12" t="s">
        <v>310</v>
      </c>
    </row>
    <row r="212" spans="1:11" s="19" customFormat="1" ht="15.75" outlineLevel="1">
      <c r="A212" s="56"/>
      <c r="B212" s="36"/>
      <c r="C212" s="5">
        <v>1969</v>
      </c>
      <c r="D212" s="37" t="s">
        <v>372</v>
      </c>
      <c r="E212" s="9">
        <v>35</v>
      </c>
      <c r="F212" s="115">
        <v>13.5</v>
      </c>
      <c r="G212" s="115">
        <v>13.5</v>
      </c>
      <c r="H212" s="39"/>
      <c r="I212" s="74" t="s">
        <v>67</v>
      </c>
      <c r="J212" s="5" t="s">
        <v>340</v>
      </c>
      <c r="K212" s="12" t="s">
        <v>310</v>
      </c>
    </row>
    <row r="213" spans="1:11" s="19" customFormat="1" ht="15.75" outlineLevel="1">
      <c r="A213" s="56">
        <v>191</v>
      </c>
      <c r="B213" s="36" t="s">
        <v>126</v>
      </c>
      <c r="C213" s="5">
        <v>1969</v>
      </c>
      <c r="D213" s="37" t="s">
        <v>372</v>
      </c>
      <c r="E213" s="9">
        <v>35</v>
      </c>
      <c r="F213" s="115">
        <v>2.3</v>
      </c>
      <c r="G213" s="115">
        <v>2.3</v>
      </c>
      <c r="H213" s="39"/>
      <c r="I213" s="5" t="s">
        <v>67</v>
      </c>
      <c r="J213" s="5" t="s">
        <v>340</v>
      </c>
      <c r="K213" s="12" t="s">
        <v>310</v>
      </c>
    </row>
    <row r="214" spans="1:11" s="19" customFormat="1" ht="15.75" outlineLevel="1">
      <c r="A214" s="56">
        <v>192</v>
      </c>
      <c r="B214" s="36" t="s">
        <v>188</v>
      </c>
      <c r="C214" s="5">
        <v>1970</v>
      </c>
      <c r="D214" s="37" t="s">
        <v>372</v>
      </c>
      <c r="E214" s="9">
        <v>35</v>
      </c>
      <c r="F214" s="115">
        <f>14.979+35.989</f>
        <v>50.967999999999996</v>
      </c>
      <c r="G214" s="115">
        <v>50.968</v>
      </c>
      <c r="H214" s="39"/>
      <c r="I214" s="14" t="s">
        <v>244</v>
      </c>
      <c r="J214" s="5" t="s">
        <v>340</v>
      </c>
      <c r="K214" s="12" t="s">
        <v>310</v>
      </c>
    </row>
    <row r="215" spans="1:11" s="19" customFormat="1" ht="15.75" outlineLevel="1">
      <c r="A215" s="56">
        <v>194</v>
      </c>
      <c r="B215" s="36" t="s">
        <v>127</v>
      </c>
      <c r="C215" s="5">
        <v>1970</v>
      </c>
      <c r="D215" s="37" t="s">
        <v>372</v>
      </c>
      <c r="E215" s="9">
        <v>35</v>
      </c>
      <c r="F215" s="115">
        <v>14.919</v>
      </c>
      <c r="G215" s="115">
        <v>14.919</v>
      </c>
      <c r="H215" s="39"/>
      <c r="I215" s="5" t="s">
        <v>67</v>
      </c>
      <c r="J215" s="5" t="s">
        <v>340</v>
      </c>
      <c r="K215" s="12" t="s">
        <v>310</v>
      </c>
    </row>
    <row r="216" spans="1:11" s="19" customFormat="1" ht="30.75" customHeight="1" outlineLevel="1">
      <c r="A216" s="147">
        <v>195</v>
      </c>
      <c r="B216" s="90" t="s">
        <v>473</v>
      </c>
      <c r="C216" s="5">
        <v>1971</v>
      </c>
      <c r="D216" s="37" t="s">
        <v>372</v>
      </c>
      <c r="E216" s="9">
        <v>35</v>
      </c>
      <c r="F216" s="115">
        <v>59.346</v>
      </c>
      <c r="G216" s="115">
        <v>59.346</v>
      </c>
      <c r="H216" s="39"/>
      <c r="I216" s="149" t="s">
        <v>262</v>
      </c>
      <c r="J216" s="5" t="s">
        <v>340</v>
      </c>
      <c r="K216" s="151" t="s">
        <v>310</v>
      </c>
    </row>
    <row r="217" spans="1:11" s="19" customFormat="1" ht="27" customHeight="1" outlineLevel="1">
      <c r="A217" s="148"/>
      <c r="B217" s="36" t="s">
        <v>468</v>
      </c>
      <c r="C217" s="5">
        <v>1986</v>
      </c>
      <c r="D217" s="37" t="s">
        <v>298</v>
      </c>
      <c r="E217" s="9">
        <v>35</v>
      </c>
      <c r="F217" s="115">
        <v>19.18647</v>
      </c>
      <c r="G217" s="115">
        <v>19.18647</v>
      </c>
      <c r="H217" s="39"/>
      <c r="I217" s="150"/>
      <c r="J217" s="5" t="s">
        <v>340</v>
      </c>
      <c r="K217" s="152"/>
    </row>
    <row r="218" spans="1:11" s="19" customFormat="1" ht="15.75" outlineLevel="1">
      <c r="A218" s="56">
        <v>196</v>
      </c>
      <c r="B218" s="37" t="s">
        <v>128</v>
      </c>
      <c r="C218" s="5">
        <v>1971</v>
      </c>
      <c r="D218" s="37" t="s">
        <v>372</v>
      </c>
      <c r="E218" s="9">
        <v>35</v>
      </c>
      <c r="F218" s="115">
        <v>0.15</v>
      </c>
      <c r="G218" s="115">
        <v>0.15</v>
      </c>
      <c r="H218" s="39"/>
      <c r="I218" s="5" t="s">
        <v>67</v>
      </c>
      <c r="J218" s="5" t="s">
        <v>340</v>
      </c>
      <c r="K218" s="12" t="s">
        <v>310</v>
      </c>
    </row>
    <row r="219" spans="1:11" s="19" customFormat="1" ht="33.75" customHeight="1" outlineLevel="1">
      <c r="A219" s="56">
        <v>197</v>
      </c>
      <c r="B219" s="37" t="s">
        <v>472</v>
      </c>
      <c r="C219" s="5">
        <v>1964</v>
      </c>
      <c r="D219" s="37" t="s">
        <v>372</v>
      </c>
      <c r="E219" s="9">
        <v>35</v>
      </c>
      <c r="F219" s="115">
        <v>24.01</v>
      </c>
      <c r="G219" s="115">
        <v>24.01</v>
      </c>
      <c r="H219" s="39"/>
      <c r="I219" s="5" t="s">
        <v>88</v>
      </c>
      <c r="J219" s="5" t="s">
        <v>340</v>
      </c>
      <c r="K219" s="12" t="s">
        <v>310</v>
      </c>
    </row>
    <row r="220" spans="1:11" s="19" customFormat="1" ht="15.75" outlineLevel="1">
      <c r="A220" s="139">
        <v>198</v>
      </c>
      <c r="B220" s="141" t="s">
        <v>129</v>
      </c>
      <c r="C220" s="5">
        <v>1964</v>
      </c>
      <c r="D220" s="37" t="s">
        <v>372</v>
      </c>
      <c r="E220" s="9">
        <v>35</v>
      </c>
      <c r="F220" s="115">
        <v>25.69</v>
      </c>
      <c r="G220" s="115">
        <v>25.69</v>
      </c>
      <c r="H220" s="39"/>
      <c r="I220" s="5" t="s">
        <v>88</v>
      </c>
      <c r="J220" s="5" t="s">
        <v>340</v>
      </c>
      <c r="K220" s="12" t="s">
        <v>310</v>
      </c>
    </row>
    <row r="221" spans="1:11" s="19" customFormat="1" ht="15.75" outlineLevel="1">
      <c r="A221" s="140"/>
      <c r="B221" s="144"/>
      <c r="C221" s="5">
        <v>1964</v>
      </c>
      <c r="D221" s="37" t="s">
        <v>372</v>
      </c>
      <c r="E221" s="9">
        <v>35</v>
      </c>
      <c r="F221" s="115">
        <v>31.1</v>
      </c>
      <c r="G221" s="115">
        <v>31.1</v>
      </c>
      <c r="H221" s="39"/>
      <c r="I221" s="5" t="s">
        <v>88</v>
      </c>
      <c r="J221" s="5" t="s">
        <v>340</v>
      </c>
      <c r="K221" s="12" t="s">
        <v>310</v>
      </c>
    </row>
    <row r="222" spans="1:11" s="19" customFormat="1" ht="15.75" outlineLevel="1">
      <c r="A222" s="145">
        <v>199</v>
      </c>
      <c r="B222" s="90" t="s">
        <v>130</v>
      </c>
      <c r="C222" s="91">
        <v>1981</v>
      </c>
      <c r="D222" s="37" t="s">
        <v>372</v>
      </c>
      <c r="E222" s="9">
        <v>35</v>
      </c>
      <c r="F222" s="115">
        <v>20.15</v>
      </c>
      <c r="G222" s="115">
        <v>20.15</v>
      </c>
      <c r="H222" s="39"/>
      <c r="I222" s="14" t="s">
        <v>65</v>
      </c>
      <c r="J222" s="5" t="s">
        <v>340</v>
      </c>
      <c r="K222" s="12" t="s">
        <v>309</v>
      </c>
    </row>
    <row r="223" spans="1:11" s="19" customFormat="1" ht="15.75" outlineLevel="1">
      <c r="A223" s="146"/>
      <c r="B223" s="92"/>
      <c r="C223" s="91">
        <v>1981</v>
      </c>
      <c r="D223" s="37" t="s">
        <v>372</v>
      </c>
      <c r="E223" s="9">
        <v>35</v>
      </c>
      <c r="F223" s="115">
        <v>5.79</v>
      </c>
      <c r="G223" s="115">
        <f>F223*2</f>
        <v>11.58</v>
      </c>
      <c r="H223" s="39"/>
      <c r="I223" s="14" t="s">
        <v>65</v>
      </c>
      <c r="J223" s="5" t="s">
        <v>348</v>
      </c>
      <c r="K223" s="12" t="s">
        <v>309</v>
      </c>
    </row>
    <row r="224" spans="1:11" s="19" customFormat="1" ht="15.75" outlineLevel="1">
      <c r="A224" s="56">
        <v>200</v>
      </c>
      <c r="B224" s="93" t="s">
        <v>123</v>
      </c>
      <c r="C224" s="5">
        <v>1982</v>
      </c>
      <c r="D224" s="37" t="s">
        <v>372</v>
      </c>
      <c r="E224" s="9">
        <v>35</v>
      </c>
      <c r="F224" s="115">
        <v>17.5314</v>
      </c>
      <c r="G224" s="115">
        <v>17.5314</v>
      </c>
      <c r="H224" s="39"/>
      <c r="I224" s="5" t="s">
        <v>3</v>
      </c>
      <c r="J224" s="5" t="s">
        <v>340</v>
      </c>
      <c r="K224" s="12" t="s">
        <v>305</v>
      </c>
    </row>
    <row r="225" spans="1:11" s="19" customFormat="1" ht="15.75" outlineLevel="1">
      <c r="A225" s="56">
        <v>201</v>
      </c>
      <c r="B225" s="36" t="s">
        <v>469</v>
      </c>
      <c r="C225" s="5">
        <v>1982</v>
      </c>
      <c r="D225" s="37" t="s">
        <v>372</v>
      </c>
      <c r="E225" s="9">
        <v>35</v>
      </c>
      <c r="F225" s="115">
        <v>37.66</v>
      </c>
      <c r="G225" s="115">
        <v>37.66</v>
      </c>
      <c r="H225" s="39"/>
      <c r="I225" s="5" t="s">
        <v>3</v>
      </c>
      <c r="J225" s="5" t="s">
        <v>340</v>
      </c>
      <c r="K225" s="12" t="s">
        <v>305</v>
      </c>
    </row>
    <row r="226" spans="1:11" s="19" customFormat="1" ht="15.75" outlineLevel="1">
      <c r="A226" s="56">
        <v>202</v>
      </c>
      <c r="B226" s="37" t="s">
        <v>474</v>
      </c>
      <c r="C226" s="5">
        <v>1983</v>
      </c>
      <c r="D226" s="37" t="s">
        <v>372</v>
      </c>
      <c r="E226" s="9">
        <v>35</v>
      </c>
      <c r="F226" s="115">
        <v>24.2265</v>
      </c>
      <c r="G226" s="115">
        <v>24.2265</v>
      </c>
      <c r="H226" s="39"/>
      <c r="I226" s="5" t="s">
        <v>3</v>
      </c>
      <c r="J226" s="5" t="s">
        <v>340</v>
      </c>
      <c r="K226" s="12" t="s">
        <v>305</v>
      </c>
    </row>
    <row r="227" spans="1:11" s="19" customFormat="1" ht="20.25" customHeight="1" outlineLevel="1">
      <c r="A227" s="56">
        <v>203</v>
      </c>
      <c r="B227" s="37" t="s">
        <v>470</v>
      </c>
      <c r="C227" s="5">
        <v>1980</v>
      </c>
      <c r="D227" s="37" t="s">
        <v>376</v>
      </c>
      <c r="E227" s="9">
        <v>35</v>
      </c>
      <c r="F227" s="115">
        <v>11.1763</v>
      </c>
      <c r="G227" s="115">
        <v>11.1763</v>
      </c>
      <c r="H227" s="39"/>
      <c r="I227" s="14" t="s">
        <v>244</v>
      </c>
      <c r="J227" s="5" t="s">
        <v>340</v>
      </c>
      <c r="K227" s="12" t="s">
        <v>310</v>
      </c>
    </row>
    <row r="228" spans="1:11" s="19" customFormat="1" ht="23.25" customHeight="1" outlineLevel="1">
      <c r="A228" s="56">
        <v>204</v>
      </c>
      <c r="B228" s="36" t="s">
        <v>471</v>
      </c>
      <c r="C228" s="5"/>
      <c r="D228" s="37" t="s">
        <v>376</v>
      </c>
      <c r="E228" s="9">
        <v>35</v>
      </c>
      <c r="F228" s="115">
        <v>58.52</v>
      </c>
      <c r="G228" s="115">
        <v>58.52</v>
      </c>
      <c r="H228" s="39"/>
      <c r="I228" s="14" t="s">
        <v>263</v>
      </c>
      <c r="J228" s="5" t="s">
        <v>340</v>
      </c>
      <c r="K228" s="12" t="s">
        <v>310</v>
      </c>
    </row>
    <row r="229" spans="1:11" s="19" customFormat="1" ht="24" customHeight="1" outlineLevel="1">
      <c r="A229" s="56">
        <v>205</v>
      </c>
      <c r="B229" s="37" t="s">
        <v>475</v>
      </c>
      <c r="C229" s="5">
        <v>1973</v>
      </c>
      <c r="D229" s="37" t="s">
        <v>376</v>
      </c>
      <c r="E229" s="9">
        <v>35</v>
      </c>
      <c r="F229" s="115">
        <v>9.046</v>
      </c>
      <c r="G229" s="115">
        <f>F229*2</f>
        <v>18.092</v>
      </c>
      <c r="H229" s="39"/>
      <c r="I229" s="14" t="s">
        <v>244</v>
      </c>
      <c r="J229" s="5" t="s">
        <v>348</v>
      </c>
      <c r="K229" s="12" t="s">
        <v>310</v>
      </c>
    </row>
    <row r="230" spans="1:11" s="19" customFormat="1" ht="15.75" outlineLevel="1">
      <c r="A230" s="56">
        <v>206</v>
      </c>
      <c r="B230" s="37" t="s">
        <v>131</v>
      </c>
      <c r="C230" s="5">
        <v>1969</v>
      </c>
      <c r="D230" s="37" t="s">
        <v>376</v>
      </c>
      <c r="E230" s="9">
        <v>35</v>
      </c>
      <c r="F230" s="115">
        <v>35.9736</v>
      </c>
      <c r="G230" s="115">
        <v>35.9736</v>
      </c>
      <c r="H230" s="39"/>
      <c r="I230" s="5" t="s">
        <v>65</v>
      </c>
      <c r="J230" s="5" t="s">
        <v>340</v>
      </c>
      <c r="K230" s="12" t="s">
        <v>309</v>
      </c>
    </row>
    <row r="231" spans="1:12" s="19" customFormat="1" ht="15.75" outlineLevel="1">
      <c r="A231" s="56">
        <v>207</v>
      </c>
      <c r="B231" s="37" t="s">
        <v>476</v>
      </c>
      <c r="C231" s="5">
        <v>1981</v>
      </c>
      <c r="D231" s="37" t="s">
        <v>376</v>
      </c>
      <c r="E231" s="9">
        <v>35</v>
      </c>
      <c r="F231" s="115">
        <v>10.8445</v>
      </c>
      <c r="G231" s="115">
        <v>10.8445</v>
      </c>
      <c r="H231" s="39"/>
      <c r="I231" s="5" t="s">
        <v>67</v>
      </c>
      <c r="J231" s="5" t="s">
        <v>340</v>
      </c>
      <c r="K231" s="12" t="s">
        <v>310</v>
      </c>
      <c r="L231" s="123"/>
    </row>
    <row r="232" spans="1:12" s="19" customFormat="1" ht="15.75" outlineLevel="1">
      <c r="A232" s="56">
        <v>208</v>
      </c>
      <c r="B232" s="36" t="s">
        <v>478</v>
      </c>
      <c r="C232" s="5">
        <v>1971</v>
      </c>
      <c r="D232" s="37" t="s">
        <v>376</v>
      </c>
      <c r="E232" s="9">
        <v>35</v>
      </c>
      <c r="F232" s="115">
        <v>63.0307</v>
      </c>
      <c r="G232" s="115">
        <v>63.0307</v>
      </c>
      <c r="H232" s="39"/>
      <c r="I232" s="14" t="s">
        <v>245</v>
      </c>
      <c r="J232" s="5" t="s">
        <v>340</v>
      </c>
      <c r="K232" s="12" t="s">
        <v>310</v>
      </c>
      <c r="L232" s="123"/>
    </row>
    <row r="233" spans="1:12" s="19" customFormat="1" ht="15.75" outlineLevel="1">
      <c r="A233" s="56">
        <v>209</v>
      </c>
      <c r="B233" s="37" t="s">
        <v>477</v>
      </c>
      <c r="C233" s="5">
        <v>1973</v>
      </c>
      <c r="D233" s="37" t="s">
        <v>376</v>
      </c>
      <c r="E233" s="9">
        <v>35</v>
      </c>
      <c r="F233" s="115">
        <v>17.6794</v>
      </c>
      <c r="G233" s="115">
        <v>17.6794</v>
      </c>
      <c r="H233" s="39"/>
      <c r="I233" s="5" t="s">
        <v>67</v>
      </c>
      <c r="J233" s="5" t="s">
        <v>340</v>
      </c>
      <c r="K233" s="12" t="s">
        <v>310</v>
      </c>
      <c r="L233" s="123"/>
    </row>
    <row r="234" spans="1:12" s="19" customFormat="1" ht="15.75" outlineLevel="1">
      <c r="A234" s="139">
        <v>210</v>
      </c>
      <c r="B234" s="141" t="s">
        <v>480</v>
      </c>
      <c r="C234" s="5">
        <v>1983</v>
      </c>
      <c r="D234" s="37" t="s">
        <v>376</v>
      </c>
      <c r="E234" s="9">
        <v>35</v>
      </c>
      <c r="F234" s="115">
        <v>27.405</v>
      </c>
      <c r="G234" s="115">
        <v>27.405</v>
      </c>
      <c r="H234" s="39"/>
      <c r="I234" s="14" t="s">
        <v>246</v>
      </c>
      <c r="J234" s="5" t="s">
        <v>340</v>
      </c>
      <c r="K234" s="12" t="s">
        <v>311</v>
      </c>
      <c r="L234" s="123"/>
    </row>
    <row r="235" spans="1:12" s="19" customFormat="1" ht="15.75" outlineLevel="1">
      <c r="A235" s="140"/>
      <c r="B235" s="141"/>
      <c r="C235" s="5">
        <v>1983</v>
      </c>
      <c r="D235" s="37" t="s">
        <v>376</v>
      </c>
      <c r="E235" s="11" t="s">
        <v>86</v>
      </c>
      <c r="F235" s="115">
        <v>1.342</v>
      </c>
      <c r="G235" s="115">
        <f>F235*2</f>
        <v>2.684</v>
      </c>
      <c r="H235" s="39"/>
      <c r="I235" s="14" t="s">
        <v>76</v>
      </c>
      <c r="J235" s="5" t="s">
        <v>348</v>
      </c>
      <c r="K235" s="12" t="s">
        <v>311</v>
      </c>
      <c r="L235" s="123"/>
    </row>
    <row r="236" spans="1:12" s="19" customFormat="1" ht="15.75" outlineLevel="1">
      <c r="A236" s="56">
        <v>211</v>
      </c>
      <c r="B236" s="36" t="s">
        <v>479</v>
      </c>
      <c r="C236" s="5">
        <v>1981</v>
      </c>
      <c r="D236" s="37" t="s">
        <v>376</v>
      </c>
      <c r="E236" s="9">
        <v>35</v>
      </c>
      <c r="F236" s="115">
        <v>55.43657</v>
      </c>
      <c r="G236" s="115">
        <v>55.43657</v>
      </c>
      <c r="H236" s="39"/>
      <c r="I236" s="5" t="s">
        <v>65</v>
      </c>
      <c r="J236" s="5" t="s">
        <v>340</v>
      </c>
      <c r="K236" s="12" t="s">
        <v>309</v>
      </c>
      <c r="L236" s="123"/>
    </row>
    <row r="237" spans="1:12" s="19" customFormat="1" ht="15.75" outlineLevel="1">
      <c r="A237" s="56">
        <v>212</v>
      </c>
      <c r="B237" s="18" t="s">
        <v>146</v>
      </c>
      <c r="C237" s="16">
        <v>1986</v>
      </c>
      <c r="D237" s="37" t="s">
        <v>376</v>
      </c>
      <c r="E237" s="9">
        <v>35</v>
      </c>
      <c r="F237" s="116">
        <v>10.89</v>
      </c>
      <c r="G237" s="116">
        <v>10.89</v>
      </c>
      <c r="H237" s="63"/>
      <c r="I237" s="16" t="s">
        <v>17</v>
      </c>
      <c r="J237" s="5" t="s">
        <v>340</v>
      </c>
      <c r="K237" s="12" t="s">
        <v>305</v>
      </c>
      <c r="L237" s="123"/>
    </row>
    <row r="238" spans="1:12" s="19" customFormat="1" ht="15.75" outlineLevel="1">
      <c r="A238" s="56">
        <v>213</v>
      </c>
      <c r="B238" s="18" t="s">
        <v>139</v>
      </c>
      <c r="C238" s="16">
        <v>1991</v>
      </c>
      <c r="D238" s="37" t="s">
        <v>301</v>
      </c>
      <c r="E238" s="9">
        <v>35</v>
      </c>
      <c r="F238" s="116">
        <v>8.658</v>
      </c>
      <c r="G238" s="116">
        <v>8.658</v>
      </c>
      <c r="H238" s="63"/>
      <c r="I238" s="16" t="s">
        <v>17</v>
      </c>
      <c r="J238" s="5" t="s">
        <v>340</v>
      </c>
      <c r="K238" s="12" t="s">
        <v>305</v>
      </c>
      <c r="L238" s="123"/>
    </row>
    <row r="239" spans="1:11" s="19" customFormat="1" ht="20.25" customHeight="1" outlineLevel="1">
      <c r="A239" s="56">
        <v>214</v>
      </c>
      <c r="B239" s="18" t="s">
        <v>144</v>
      </c>
      <c r="C239" s="16">
        <v>1968</v>
      </c>
      <c r="D239" s="37" t="s">
        <v>301</v>
      </c>
      <c r="E239" s="9">
        <v>35</v>
      </c>
      <c r="F239" s="116">
        <v>9.39</v>
      </c>
      <c r="G239" s="116">
        <v>9.39</v>
      </c>
      <c r="H239" s="63"/>
      <c r="I239" s="15" t="s">
        <v>247</v>
      </c>
      <c r="J239" s="5" t="s">
        <v>340</v>
      </c>
      <c r="K239" s="12" t="s">
        <v>310</v>
      </c>
    </row>
    <row r="240" spans="1:11" s="19" customFormat="1" ht="31.5" outlineLevel="1">
      <c r="A240" s="56">
        <v>215</v>
      </c>
      <c r="B240" s="18" t="s">
        <v>143</v>
      </c>
      <c r="C240" s="16">
        <v>1968</v>
      </c>
      <c r="D240" s="37" t="s">
        <v>301</v>
      </c>
      <c r="E240" s="9">
        <v>35</v>
      </c>
      <c r="F240" s="116">
        <v>12.795</v>
      </c>
      <c r="G240" s="116">
        <v>12.795</v>
      </c>
      <c r="H240" s="63"/>
      <c r="I240" s="15" t="s">
        <v>264</v>
      </c>
      <c r="J240" s="5" t="s">
        <v>340</v>
      </c>
      <c r="K240" s="12" t="s">
        <v>310</v>
      </c>
    </row>
    <row r="241" spans="1:11" s="19" customFormat="1" ht="20.25" customHeight="1" outlineLevel="1">
      <c r="A241" s="56">
        <v>216</v>
      </c>
      <c r="B241" s="18" t="s">
        <v>142</v>
      </c>
      <c r="C241" s="16">
        <v>1968</v>
      </c>
      <c r="D241" s="37" t="s">
        <v>301</v>
      </c>
      <c r="E241" s="9">
        <v>35</v>
      </c>
      <c r="F241" s="116">
        <v>3.08</v>
      </c>
      <c r="G241" s="116">
        <v>3.08</v>
      </c>
      <c r="H241" s="63"/>
      <c r="I241" s="15" t="s">
        <v>248</v>
      </c>
      <c r="J241" s="5" t="s">
        <v>340</v>
      </c>
      <c r="K241" s="12" t="s">
        <v>310</v>
      </c>
    </row>
    <row r="242" spans="1:11" s="19" customFormat="1" ht="15.75" outlineLevel="1">
      <c r="A242" s="56">
        <v>217</v>
      </c>
      <c r="B242" s="18" t="s">
        <v>141</v>
      </c>
      <c r="C242" s="16">
        <v>1972</v>
      </c>
      <c r="D242" s="37" t="s">
        <v>301</v>
      </c>
      <c r="E242" s="9">
        <v>35</v>
      </c>
      <c r="F242" s="116">
        <v>26.38</v>
      </c>
      <c r="G242" s="116">
        <v>26.38</v>
      </c>
      <c r="H242" s="63"/>
      <c r="I242" s="16" t="s">
        <v>111</v>
      </c>
      <c r="J242" s="5" t="s">
        <v>340</v>
      </c>
      <c r="K242" s="12" t="s">
        <v>310</v>
      </c>
    </row>
    <row r="243" spans="1:11" s="19" customFormat="1" ht="15.75" outlineLevel="1">
      <c r="A243" s="56">
        <v>218</v>
      </c>
      <c r="B243" s="18" t="s">
        <v>148</v>
      </c>
      <c r="C243" s="16">
        <v>1992</v>
      </c>
      <c r="D243" s="37" t="s">
        <v>301</v>
      </c>
      <c r="E243" s="9">
        <v>35</v>
      </c>
      <c r="F243" s="116">
        <v>2.44</v>
      </c>
      <c r="G243" s="116">
        <v>2.44</v>
      </c>
      <c r="H243" s="63"/>
      <c r="I243" s="16" t="s">
        <v>17</v>
      </c>
      <c r="J243" s="5" t="s">
        <v>340</v>
      </c>
      <c r="K243" s="12" t="s">
        <v>305</v>
      </c>
    </row>
    <row r="244" spans="1:11" s="19" customFormat="1" ht="15.75" outlineLevel="1">
      <c r="A244" s="56">
        <v>219</v>
      </c>
      <c r="B244" s="18" t="s">
        <v>136</v>
      </c>
      <c r="C244" s="16">
        <v>1972</v>
      </c>
      <c r="D244" s="37" t="s">
        <v>301</v>
      </c>
      <c r="E244" s="9">
        <v>35</v>
      </c>
      <c r="F244" s="116">
        <f>13.785+0.54</f>
        <v>14.325</v>
      </c>
      <c r="G244" s="116">
        <v>14.325</v>
      </c>
      <c r="H244" s="63"/>
      <c r="I244" s="16" t="s">
        <v>111</v>
      </c>
      <c r="J244" s="5" t="s">
        <v>340</v>
      </c>
      <c r="K244" s="12" t="s">
        <v>310</v>
      </c>
    </row>
    <row r="245" spans="1:11" s="19" customFormat="1" ht="15.75" outlineLevel="1">
      <c r="A245" s="56">
        <v>220</v>
      </c>
      <c r="B245" s="18" t="s">
        <v>140</v>
      </c>
      <c r="C245" s="16">
        <v>1984</v>
      </c>
      <c r="D245" s="37" t="s">
        <v>301</v>
      </c>
      <c r="E245" s="9">
        <v>35</v>
      </c>
      <c r="F245" s="116">
        <f>21.905+1.56</f>
        <v>23.465</v>
      </c>
      <c r="G245" s="116">
        <v>23.465</v>
      </c>
      <c r="H245" s="63"/>
      <c r="I245" s="16" t="s">
        <v>30</v>
      </c>
      <c r="J245" s="5" t="s">
        <v>340</v>
      </c>
      <c r="K245" s="12" t="s">
        <v>309</v>
      </c>
    </row>
    <row r="246" spans="1:11" s="19" customFormat="1" ht="15.75" outlineLevel="1">
      <c r="A246" s="56">
        <v>221</v>
      </c>
      <c r="B246" s="18" t="s">
        <v>145</v>
      </c>
      <c r="C246" s="16">
        <v>1968</v>
      </c>
      <c r="D246" s="37" t="s">
        <v>301</v>
      </c>
      <c r="E246" s="9">
        <v>35</v>
      </c>
      <c r="F246" s="116">
        <v>22.85</v>
      </c>
      <c r="G246" s="116">
        <v>22.85</v>
      </c>
      <c r="H246" s="63"/>
      <c r="I246" s="16" t="s">
        <v>30</v>
      </c>
      <c r="J246" s="5" t="s">
        <v>340</v>
      </c>
      <c r="K246" s="12" t="s">
        <v>309</v>
      </c>
    </row>
    <row r="247" spans="1:11" s="19" customFormat="1" ht="15.75" outlineLevel="1">
      <c r="A247" s="56">
        <v>222</v>
      </c>
      <c r="B247" s="18" t="s">
        <v>149</v>
      </c>
      <c r="C247" s="16">
        <v>1968</v>
      </c>
      <c r="D247" s="37" t="s">
        <v>301</v>
      </c>
      <c r="E247" s="9">
        <v>35</v>
      </c>
      <c r="F247" s="116">
        <v>12.69</v>
      </c>
      <c r="G247" s="116">
        <v>12.69</v>
      </c>
      <c r="H247" s="63"/>
      <c r="I247" s="15" t="s">
        <v>265</v>
      </c>
      <c r="J247" s="5" t="s">
        <v>340</v>
      </c>
      <c r="K247" s="12" t="s">
        <v>311</v>
      </c>
    </row>
    <row r="248" spans="1:11" s="19" customFormat="1" ht="15.75" outlineLevel="1">
      <c r="A248" s="56">
        <v>223</v>
      </c>
      <c r="B248" s="18" t="s">
        <v>134</v>
      </c>
      <c r="C248" s="16">
        <v>1978</v>
      </c>
      <c r="D248" s="37" t="s">
        <v>301</v>
      </c>
      <c r="E248" s="9">
        <v>35</v>
      </c>
      <c r="F248" s="116">
        <f>5.60496+7.7</f>
        <v>13.304960000000001</v>
      </c>
      <c r="G248" s="116">
        <v>13.305</v>
      </c>
      <c r="H248" s="63"/>
      <c r="I248" s="16" t="s">
        <v>111</v>
      </c>
      <c r="J248" s="5" t="s">
        <v>340</v>
      </c>
      <c r="K248" s="12" t="s">
        <v>310</v>
      </c>
    </row>
    <row r="249" spans="1:11" s="19" customFormat="1" ht="15.75" outlineLevel="1">
      <c r="A249" s="56">
        <v>224</v>
      </c>
      <c r="B249" s="18" t="s">
        <v>481</v>
      </c>
      <c r="C249" s="16">
        <v>1983</v>
      </c>
      <c r="D249" s="37" t="s">
        <v>301</v>
      </c>
      <c r="E249" s="9">
        <v>35</v>
      </c>
      <c r="F249" s="116">
        <v>11.011</v>
      </c>
      <c r="G249" s="116">
        <v>11.011</v>
      </c>
      <c r="H249" s="63"/>
      <c r="I249" s="16" t="s">
        <v>17</v>
      </c>
      <c r="J249" s="5" t="s">
        <v>340</v>
      </c>
      <c r="K249" s="12" t="s">
        <v>305</v>
      </c>
    </row>
    <row r="250" spans="1:11" s="19" customFormat="1" ht="15.75" outlineLevel="1">
      <c r="A250" s="56">
        <v>225</v>
      </c>
      <c r="B250" s="18" t="s">
        <v>482</v>
      </c>
      <c r="C250" s="16">
        <v>1969</v>
      </c>
      <c r="D250" s="37" t="s">
        <v>301</v>
      </c>
      <c r="E250" s="9">
        <v>35</v>
      </c>
      <c r="F250" s="116">
        <v>4.115</v>
      </c>
      <c r="G250" s="116">
        <v>4.115</v>
      </c>
      <c r="H250" s="63"/>
      <c r="I250" s="16" t="s">
        <v>111</v>
      </c>
      <c r="J250" s="5" t="s">
        <v>340</v>
      </c>
      <c r="K250" s="12" t="s">
        <v>310</v>
      </c>
    </row>
    <row r="251" spans="1:11" s="19" customFormat="1" ht="15.75" outlineLevel="1">
      <c r="A251" s="56">
        <v>226</v>
      </c>
      <c r="B251" s="18" t="s">
        <v>483</v>
      </c>
      <c r="C251" s="16">
        <v>1978</v>
      </c>
      <c r="D251" s="37" t="s">
        <v>301</v>
      </c>
      <c r="E251" s="9">
        <v>35</v>
      </c>
      <c r="F251" s="116">
        <v>11.252</v>
      </c>
      <c r="G251" s="116">
        <v>11.252</v>
      </c>
      <c r="H251" s="63"/>
      <c r="I251" s="16" t="s">
        <v>17</v>
      </c>
      <c r="J251" s="5" t="s">
        <v>340</v>
      </c>
      <c r="K251" s="12" t="s">
        <v>305</v>
      </c>
    </row>
    <row r="252" spans="1:11" s="19" customFormat="1" ht="15.75" outlineLevel="1">
      <c r="A252" s="56">
        <v>227</v>
      </c>
      <c r="B252" s="18" t="s">
        <v>484</v>
      </c>
      <c r="C252" s="16">
        <v>1978</v>
      </c>
      <c r="D252" s="37" t="s">
        <v>301</v>
      </c>
      <c r="E252" s="9">
        <v>35</v>
      </c>
      <c r="F252" s="116">
        <v>0.28</v>
      </c>
      <c r="G252" s="116">
        <v>0.28</v>
      </c>
      <c r="H252" s="63"/>
      <c r="I252" s="16" t="s">
        <v>17</v>
      </c>
      <c r="J252" s="5" t="s">
        <v>340</v>
      </c>
      <c r="K252" s="12" t="s">
        <v>305</v>
      </c>
    </row>
    <row r="253" spans="1:11" s="19" customFormat="1" ht="15.75" outlineLevel="1">
      <c r="A253" s="56">
        <v>228</v>
      </c>
      <c r="B253" s="18" t="s">
        <v>137</v>
      </c>
      <c r="C253" s="16">
        <v>1982</v>
      </c>
      <c r="D253" s="37" t="s">
        <v>301</v>
      </c>
      <c r="E253" s="9">
        <v>35</v>
      </c>
      <c r="F253" s="116">
        <v>15.752</v>
      </c>
      <c r="G253" s="116">
        <v>15.752</v>
      </c>
      <c r="H253" s="63"/>
      <c r="I253" s="16" t="s">
        <v>17</v>
      </c>
      <c r="J253" s="5" t="s">
        <v>340</v>
      </c>
      <c r="K253" s="12" t="s">
        <v>305</v>
      </c>
    </row>
    <row r="254" spans="1:11" s="19" customFormat="1" ht="15.75" outlineLevel="1">
      <c r="A254" s="139">
        <v>229</v>
      </c>
      <c r="B254" s="143" t="s">
        <v>150</v>
      </c>
      <c r="C254" s="16">
        <v>1965</v>
      </c>
      <c r="D254" s="37" t="s">
        <v>301</v>
      </c>
      <c r="E254" s="9">
        <v>35</v>
      </c>
      <c r="F254" s="116">
        <v>12.03</v>
      </c>
      <c r="G254" s="116">
        <v>12.03</v>
      </c>
      <c r="H254" s="63"/>
      <c r="I254" s="16" t="s">
        <v>111</v>
      </c>
      <c r="J254" s="5" t="s">
        <v>340</v>
      </c>
      <c r="K254" s="12" t="s">
        <v>310</v>
      </c>
    </row>
    <row r="255" spans="1:11" s="19" customFormat="1" ht="15.75" outlineLevel="1">
      <c r="A255" s="140"/>
      <c r="B255" s="143"/>
      <c r="C255" s="16">
        <v>1965</v>
      </c>
      <c r="D255" s="37" t="s">
        <v>301</v>
      </c>
      <c r="E255" s="9">
        <v>35</v>
      </c>
      <c r="F255" s="116">
        <f>24.95+14.661-F254-3.32-4.002</f>
        <v>20.258999999999997</v>
      </c>
      <c r="G255" s="116">
        <f>27.581-3.32-4.002</f>
        <v>20.259</v>
      </c>
      <c r="H255" s="63"/>
      <c r="I255" s="16" t="s">
        <v>111</v>
      </c>
      <c r="J255" s="5" t="s">
        <v>340</v>
      </c>
      <c r="K255" s="12" t="s">
        <v>310</v>
      </c>
    </row>
    <row r="256" spans="1:11" s="19" customFormat="1" ht="15.75" outlineLevel="1">
      <c r="A256" s="56">
        <v>231</v>
      </c>
      <c r="B256" s="18" t="s">
        <v>485</v>
      </c>
      <c r="C256" s="16">
        <v>1984</v>
      </c>
      <c r="D256" s="37" t="s">
        <v>301</v>
      </c>
      <c r="E256" s="9">
        <v>35</v>
      </c>
      <c r="F256" s="116">
        <v>0.96</v>
      </c>
      <c r="G256" s="116">
        <v>0.96</v>
      </c>
      <c r="H256" s="63"/>
      <c r="I256" s="16" t="s">
        <v>111</v>
      </c>
      <c r="J256" s="5" t="s">
        <v>340</v>
      </c>
      <c r="K256" s="12" t="s">
        <v>310</v>
      </c>
    </row>
    <row r="257" spans="1:11" s="19" customFormat="1" ht="15.75" outlineLevel="1">
      <c r="A257" s="56">
        <v>232</v>
      </c>
      <c r="B257" s="18" t="s">
        <v>486</v>
      </c>
      <c r="C257" s="16">
        <v>1969</v>
      </c>
      <c r="D257" s="37" t="s">
        <v>301</v>
      </c>
      <c r="E257" s="9">
        <v>35</v>
      </c>
      <c r="F257" s="116">
        <v>15.817</v>
      </c>
      <c r="G257" s="116">
        <v>15.817</v>
      </c>
      <c r="H257" s="63"/>
      <c r="I257" s="16" t="s">
        <v>111</v>
      </c>
      <c r="J257" s="5" t="s">
        <v>340</v>
      </c>
      <c r="K257" s="12" t="s">
        <v>310</v>
      </c>
    </row>
    <row r="258" spans="1:11" s="19" customFormat="1" ht="15.75" outlineLevel="1">
      <c r="A258" s="56">
        <v>233</v>
      </c>
      <c r="B258" s="18" t="s">
        <v>487</v>
      </c>
      <c r="C258" s="16">
        <v>1975</v>
      </c>
      <c r="D258" s="37" t="s">
        <v>301</v>
      </c>
      <c r="E258" s="9">
        <v>35</v>
      </c>
      <c r="F258" s="116">
        <v>5.638</v>
      </c>
      <c r="G258" s="116">
        <v>5.638</v>
      </c>
      <c r="H258" s="63"/>
      <c r="I258" s="16" t="s">
        <v>17</v>
      </c>
      <c r="J258" s="5" t="s">
        <v>340</v>
      </c>
      <c r="K258" s="12" t="s">
        <v>305</v>
      </c>
    </row>
    <row r="259" spans="1:11" s="19" customFormat="1" ht="31.5" outlineLevel="1">
      <c r="A259" s="56">
        <v>234</v>
      </c>
      <c r="B259" s="18" t="s">
        <v>488</v>
      </c>
      <c r="C259" s="16">
        <v>1969</v>
      </c>
      <c r="D259" s="37" t="s">
        <v>301</v>
      </c>
      <c r="E259" s="9">
        <v>35</v>
      </c>
      <c r="F259" s="116">
        <v>17.796</v>
      </c>
      <c r="G259" s="116">
        <v>17.796</v>
      </c>
      <c r="H259" s="63"/>
      <c r="I259" s="15" t="s">
        <v>249</v>
      </c>
      <c r="J259" s="5" t="s">
        <v>340</v>
      </c>
      <c r="K259" s="12" t="s">
        <v>311</v>
      </c>
    </row>
    <row r="260" spans="1:11" s="19" customFormat="1" ht="15.75" outlineLevel="1">
      <c r="A260" s="56">
        <v>235</v>
      </c>
      <c r="B260" s="18" t="s">
        <v>138</v>
      </c>
      <c r="C260" s="16">
        <v>1984</v>
      </c>
      <c r="D260" s="37" t="s">
        <v>301</v>
      </c>
      <c r="E260" s="9">
        <v>35</v>
      </c>
      <c r="F260" s="116">
        <f>5.47+19.585</f>
        <v>25.055</v>
      </c>
      <c r="G260" s="116">
        <v>25.055</v>
      </c>
      <c r="H260" s="63"/>
      <c r="I260" s="16" t="s">
        <v>30</v>
      </c>
      <c r="J260" s="5" t="s">
        <v>340</v>
      </c>
      <c r="K260" s="12" t="s">
        <v>309</v>
      </c>
    </row>
    <row r="261" spans="1:11" s="19" customFormat="1" ht="15.75" outlineLevel="1">
      <c r="A261" s="56">
        <v>236</v>
      </c>
      <c r="B261" s="18" t="s">
        <v>489</v>
      </c>
      <c r="C261" s="16">
        <v>1984</v>
      </c>
      <c r="D261" s="37" t="s">
        <v>301</v>
      </c>
      <c r="E261" s="9">
        <v>35</v>
      </c>
      <c r="F261" s="116">
        <v>15.623</v>
      </c>
      <c r="G261" s="116">
        <v>15.623</v>
      </c>
      <c r="H261" s="63"/>
      <c r="I261" s="16" t="s">
        <v>30</v>
      </c>
      <c r="J261" s="5" t="s">
        <v>340</v>
      </c>
      <c r="K261" s="12" t="s">
        <v>309</v>
      </c>
    </row>
    <row r="262" spans="1:11" s="19" customFormat="1" ht="15.75" outlineLevel="1">
      <c r="A262" s="56">
        <v>237</v>
      </c>
      <c r="B262" s="18" t="s">
        <v>490</v>
      </c>
      <c r="C262" s="16">
        <v>1973</v>
      </c>
      <c r="D262" s="37" t="s">
        <v>301</v>
      </c>
      <c r="E262" s="9">
        <v>35</v>
      </c>
      <c r="F262" s="116">
        <v>7.675</v>
      </c>
      <c r="G262" s="116">
        <v>7.675</v>
      </c>
      <c r="H262" s="63"/>
      <c r="I262" s="16" t="s">
        <v>30</v>
      </c>
      <c r="J262" s="5" t="s">
        <v>340</v>
      </c>
      <c r="K262" s="12" t="s">
        <v>309</v>
      </c>
    </row>
    <row r="263" spans="1:11" s="19" customFormat="1" ht="15.75" outlineLevel="1">
      <c r="A263" s="56">
        <v>238</v>
      </c>
      <c r="B263" s="18" t="s">
        <v>133</v>
      </c>
      <c r="C263" s="16">
        <v>1973</v>
      </c>
      <c r="D263" s="37" t="s">
        <v>301</v>
      </c>
      <c r="E263" s="9">
        <v>35</v>
      </c>
      <c r="F263" s="116">
        <v>22.895</v>
      </c>
      <c r="G263" s="116">
        <v>22.895</v>
      </c>
      <c r="H263" s="63"/>
      <c r="I263" s="16" t="s">
        <v>111</v>
      </c>
      <c r="J263" s="5" t="s">
        <v>340</v>
      </c>
      <c r="K263" s="12" t="s">
        <v>310</v>
      </c>
    </row>
    <row r="264" spans="1:11" s="19" customFormat="1" ht="15.75" outlineLevel="1">
      <c r="A264" s="56">
        <v>239</v>
      </c>
      <c r="B264" s="18" t="s">
        <v>135</v>
      </c>
      <c r="C264" s="16">
        <v>1973</v>
      </c>
      <c r="D264" s="37" t="s">
        <v>301</v>
      </c>
      <c r="E264" s="9">
        <v>35</v>
      </c>
      <c r="F264" s="116">
        <v>22.179</v>
      </c>
      <c r="G264" s="116">
        <v>22.179</v>
      </c>
      <c r="H264" s="63"/>
      <c r="I264" s="16" t="s">
        <v>111</v>
      </c>
      <c r="J264" s="5" t="s">
        <v>340</v>
      </c>
      <c r="K264" s="12" t="s">
        <v>310</v>
      </c>
    </row>
    <row r="265" spans="1:11" s="19" customFormat="1" ht="15.75" outlineLevel="1">
      <c r="A265" s="56">
        <v>240</v>
      </c>
      <c r="B265" s="18" t="s">
        <v>491</v>
      </c>
      <c r="C265" s="16">
        <v>1972</v>
      </c>
      <c r="D265" s="37" t="s">
        <v>301</v>
      </c>
      <c r="E265" s="9">
        <v>35</v>
      </c>
      <c r="F265" s="116">
        <f>15.31+0.906+14.0424</f>
        <v>30.2584</v>
      </c>
      <c r="G265" s="116">
        <v>30.2584</v>
      </c>
      <c r="H265" s="63"/>
      <c r="I265" s="16" t="s">
        <v>111</v>
      </c>
      <c r="J265" s="5" t="s">
        <v>340</v>
      </c>
      <c r="K265" s="12" t="s">
        <v>310</v>
      </c>
    </row>
    <row r="266" spans="1:11" s="19" customFormat="1" ht="15.75" outlineLevel="1">
      <c r="A266" s="56">
        <v>241</v>
      </c>
      <c r="B266" s="18" t="s">
        <v>151</v>
      </c>
      <c r="C266" s="16">
        <v>1994</v>
      </c>
      <c r="D266" s="37" t="s">
        <v>301</v>
      </c>
      <c r="E266" s="9">
        <v>35</v>
      </c>
      <c r="F266" s="116">
        <v>2</v>
      </c>
      <c r="G266" s="116">
        <v>2</v>
      </c>
      <c r="H266" s="63"/>
      <c r="I266" s="16" t="s">
        <v>30</v>
      </c>
      <c r="J266" s="5" t="s">
        <v>340</v>
      </c>
      <c r="K266" s="12" t="s">
        <v>309</v>
      </c>
    </row>
    <row r="267" spans="1:11" s="19" customFormat="1" ht="19.5" customHeight="1" outlineLevel="1">
      <c r="A267" s="56">
        <v>242</v>
      </c>
      <c r="B267" s="18" t="s">
        <v>147</v>
      </c>
      <c r="C267" s="16">
        <v>1987</v>
      </c>
      <c r="D267" s="37" t="s">
        <v>301</v>
      </c>
      <c r="E267" s="9">
        <v>35</v>
      </c>
      <c r="F267" s="116">
        <v>7.07</v>
      </c>
      <c r="G267" s="116">
        <v>7.07</v>
      </c>
      <c r="H267" s="63"/>
      <c r="I267" s="15" t="s">
        <v>247</v>
      </c>
      <c r="J267" s="5" t="s">
        <v>340</v>
      </c>
      <c r="K267" s="12" t="s">
        <v>310</v>
      </c>
    </row>
    <row r="268" spans="1:11" s="19" customFormat="1" ht="15.75" outlineLevel="1">
      <c r="A268" s="56">
        <v>243</v>
      </c>
      <c r="B268" s="18" t="s">
        <v>257</v>
      </c>
      <c r="C268" s="16">
        <v>1965</v>
      </c>
      <c r="D268" s="37" t="s">
        <v>344</v>
      </c>
      <c r="E268" s="9">
        <v>35</v>
      </c>
      <c r="F268" s="116">
        <v>1.48</v>
      </c>
      <c r="G268" s="116">
        <v>1.48</v>
      </c>
      <c r="H268" s="63"/>
      <c r="I268" s="15" t="s">
        <v>111</v>
      </c>
      <c r="J268" s="5" t="s">
        <v>340</v>
      </c>
      <c r="K268" s="12" t="s">
        <v>310</v>
      </c>
    </row>
    <row r="269" spans="1:11" s="19" customFormat="1" ht="15.75" outlineLevel="1">
      <c r="A269" s="56">
        <v>244</v>
      </c>
      <c r="B269" s="18" t="s">
        <v>132</v>
      </c>
      <c r="C269" s="16">
        <v>1974</v>
      </c>
      <c r="D269" s="37" t="s">
        <v>301</v>
      </c>
      <c r="E269" s="9">
        <v>35</v>
      </c>
      <c r="F269" s="116">
        <f>21.156+6.844</f>
        <v>28</v>
      </c>
      <c r="G269" s="116">
        <v>28</v>
      </c>
      <c r="H269" s="63"/>
      <c r="I269" s="16" t="s">
        <v>111</v>
      </c>
      <c r="J269" s="5" t="s">
        <v>340</v>
      </c>
      <c r="K269" s="12" t="s">
        <v>310</v>
      </c>
    </row>
    <row r="270" spans="1:11" s="19" customFormat="1" ht="15.75" outlineLevel="1">
      <c r="A270" s="56">
        <v>245</v>
      </c>
      <c r="B270" s="35" t="s">
        <v>492</v>
      </c>
      <c r="C270" s="11">
        <v>1965</v>
      </c>
      <c r="D270" s="37" t="s">
        <v>493</v>
      </c>
      <c r="E270" s="9">
        <v>35</v>
      </c>
      <c r="F270" s="110">
        <v>7.15</v>
      </c>
      <c r="G270" s="110">
        <v>7.15</v>
      </c>
      <c r="H270" s="86"/>
      <c r="I270" s="9" t="s">
        <v>20</v>
      </c>
      <c r="J270" s="5" t="s">
        <v>340</v>
      </c>
      <c r="K270" s="12" t="s">
        <v>308</v>
      </c>
    </row>
    <row r="271" spans="1:11" s="19" customFormat="1" ht="15.75" outlineLevel="1">
      <c r="A271" s="56">
        <v>246</v>
      </c>
      <c r="B271" s="35" t="s">
        <v>494</v>
      </c>
      <c r="C271" s="11">
        <v>1965</v>
      </c>
      <c r="D271" s="37" t="s">
        <v>493</v>
      </c>
      <c r="E271" s="9">
        <v>35</v>
      </c>
      <c r="F271" s="110">
        <v>5</v>
      </c>
      <c r="G271" s="110">
        <v>5</v>
      </c>
      <c r="H271" s="86"/>
      <c r="I271" s="9" t="s">
        <v>65</v>
      </c>
      <c r="J271" s="5" t="s">
        <v>340</v>
      </c>
      <c r="K271" s="12" t="s">
        <v>309</v>
      </c>
    </row>
    <row r="272" spans="1:11" s="19" customFormat="1" ht="15.75" outlineLevel="1">
      <c r="A272" s="56">
        <v>247</v>
      </c>
      <c r="B272" s="35" t="s">
        <v>154</v>
      </c>
      <c r="C272" s="11">
        <v>1974</v>
      </c>
      <c r="D272" s="37" t="s">
        <v>493</v>
      </c>
      <c r="E272" s="9">
        <v>35</v>
      </c>
      <c r="F272" s="110">
        <v>10.74</v>
      </c>
      <c r="G272" s="110">
        <v>10.74</v>
      </c>
      <c r="H272" s="86"/>
      <c r="I272" s="9" t="s">
        <v>67</v>
      </c>
      <c r="J272" s="5" t="s">
        <v>340</v>
      </c>
      <c r="K272" s="12" t="s">
        <v>310</v>
      </c>
    </row>
    <row r="273" spans="1:11" s="19" customFormat="1" ht="15.75" outlineLevel="1">
      <c r="A273" s="56">
        <v>248</v>
      </c>
      <c r="B273" s="35" t="s">
        <v>153</v>
      </c>
      <c r="C273" s="11">
        <v>1965</v>
      </c>
      <c r="D273" s="37" t="s">
        <v>493</v>
      </c>
      <c r="E273" s="9">
        <v>35</v>
      </c>
      <c r="F273" s="110">
        <v>20.42</v>
      </c>
      <c r="G273" s="110">
        <v>20.42</v>
      </c>
      <c r="H273" s="86"/>
      <c r="I273" s="9" t="s">
        <v>67</v>
      </c>
      <c r="J273" s="5" t="s">
        <v>340</v>
      </c>
      <c r="K273" s="12" t="s">
        <v>310</v>
      </c>
    </row>
    <row r="274" spans="1:11" s="19" customFormat="1" ht="15.75" outlineLevel="1">
      <c r="A274" s="56">
        <v>249</v>
      </c>
      <c r="B274" s="35" t="s">
        <v>155</v>
      </c>
      <c r="C274" s="11">
        <v>1976</v>
      </c>
      <c r="D274" s="37" t="s">
        <v>493</v>
      </c>
      <c r="E274" s="9">
        <v>35</v>
      </c>
      <c r="F274" s="110">
        <f>28.37044+13.09</f>
        <v>41.46044</v>
      </c>
      <c r="G274" s="110">
        <v>41.46</v>
      </c>
      <c r="H274" s="86"/>
      <c r="I274" s="9" t="s">
        <v>67</v>
      </c>
      <c r="J274" s="5" t="s">
        <v>340</v>
      </c>
      <c r="K274" s="12" t="s">
        <v>310</v>
      </c>
    </row>
    <row r="275" spans="1:11" s="19" customFormat="1" ht="15.75" outlineLevel="1">
      <c r="A275" s="56">
        <v>250</v>
      </c>
      <c r="B275" s="35" t="s">
        <v>495</v>
      </c>
      <c r="C275" s="11">
        <v>1972</v>
      </c>
      <c r="D275" s="37" t="s">
        <v>493</v>
      </c>
      <c r="E275" s="9">
        <v>35</v>
      </c>
      <c r="F275" s="110">
        <v>25.39</v>
      </c>
      <c r="G275" s="110">
        <v>25.39</v>
      </c>
      <c r="H275" s="86"/>
      <c r="I275" s="9" t="s">
        <v>67</v>
      </c>
      <c r="J275" s="5" t="s">
        <v>340</v>
      </c>
      <c r="K275" s="12" t="s">
        <v>310</v>
      </c>
    </row>
    <row r="276" spans="1:11" s="19" customFormat="1" ht="15.75" outlineLevel="1">
      <c r="A276" s="56">
        <v>251</v>
      </c>
      <c r="B276" s="35" t="s">
        <v>496</v>
      </c>
      <c r="C276" s="11">
        <v>1972</v>
      </c>
      <c r="D276" s="37" t="s">
        <v>493</v>
      </c>
      <c r="E276" s="9">
        <v>35</v>
      </c>
      <c r="F276" s="110">
        <v>31.15</v>
      </c>
      <c r="G276" s="110">
        <v>31.15</v>
      </c>
      <c r="H276" s="86"/>
      <c r="I276" s="9" t="s">
        <v>67</v>
      </c>
      <c r="J276" s="5" t="s">
        <v>340</v>
      </c>
      <c r="K276" s="12" t="s">
        <v>310</v>
      </c>
    </row>
    <row r="277" spans="1:11" s="19" customFormat="1" ht="15.75" outlineLevel="1">
      <c r="A277" s="56">
        <v>252</v>
      </c>
      <c r="B277" s="35" t="s">
        <v>497</v>
      </c>
      <c r="C277" s="11">
        <v>1973</v>
      </c>
      <c r="D277" s="37" t="s">
        <v>493</v>
      </c>
      <c r="E277" s="9">
        <v>35</v>
      </c>
      <c r="F277" s="110">
        <v>20.36</v>
      </c>
      <c r="G277" s="110">
        <v>20.36</v>
      </c>
      <c r="H277" s="86"/>
      <c r="I277" s="9" t="s">
        <v>67</v>
      </c>
      <c r="J277" s="5" t="s">
        <v>340</v>
      </c>
      <c r="K277" s="12" t="s">
        <v>310</v>
      </c>
    </row>
    <row r="278" spans="1:11" s="19" customFormat="1" ht="31.5" outlineLevel="1">
      <c r="A278" s="56">
        <v>253</v>
      </c>
      <c r="B278" s="7" t="s">
        <v>159</v>
      </c>
      <c r="C278" s="9">
        <v>1989</v>
      </c>
      <c r="D278" s="37" t="s">
        <v>493</v>
      </c>
      <c r="E278" s="9">
        <v>35</v>
      </c>
      <c r="F278" s="110">
        <v>52.05</v>
      </c>
      <c r="G278" s="110">
        <v>52.05</v>
      </c>
      <c r="H278" s="86"/>
      <c r="I278" s="10" t="s">
        <v>250</v>
      </c>
      <c r="J278" s="5" t="s">
        <v>340</v>
      </c>
      <c r="K278" s="12" t="s">
        <v>305</v>
      </c>
    </row>
    <row r="279" spans="1:11" s="19" customFormat="1" ht="15.75" outlineLevel="1">
      <c r="A279" s="56">
        <v>254</v>
      </c>
      <c r="B279" s="35" t="s">
        <v>498</v>
      </c>
      <c r="C279" s="11">
        <v>1986</v>
      </c>
      <c r="D279" s="37" t="s">
        <v>493</v>
      </c>
      <c r="E279" s="9">
        <v>35</v>
      </c>
      <c r="F279" s="110">
        <v>21.61</v>
      </c>
      <c r="G279" s="110">
        <v>21.61</v>
      </c>
      <c r="H279" s="86"/>
      <c r="I279" s="9" t="s">
        <v>3</v>
      </c>
      <c r="J279" s="5" t="s">
        <v>340</v>
      </c>
      <c r="K279" s="12" t="s">
        <v>305</v>
      </c>
    </row>
    <row r="280" spans="1:11" s="19" customFormat="1" ht="15.75" outlineLevel="1">
      <c r="A280" s="56">
        <v>255</v>
      </c>
      <c r="B280" s="35" t="s">
        <v>499</v>
      </c>
      <c r="C280" s="11">
        <v>1964</v>
      </c>
      <c r="D280" s="37" t="s">
        <v>493</v>
      </c>
      <c r="E280" s="9">
        <v>35</v>
      </c>
      <c r="F280" s="110">
        <v>30</v>
      </c>
      <c r="G280" s="110">
        <v>30</v>
      </c>
      <c r="H280" s="86"/>
      <c r="I280" s="9" t="s">
        <v>65</v>
      </c>
      <c r="J280" s="5" t="s">
        <v>340</v>
      </c>
      <c r="K280" s="12" t="s">
        <v>309</v>
      </c>
    </row>
    <row r="281" spans="1:11" s="19" customFormat="1" ht="15.75" outlineLevel="1">
      <c r="A281" s="56">
        <v>256</v>
      </c>
      <c r="B281" s="7" t="s">
        <v>50</v>
      </c>
      <c r="C281" s="11">
        <v>1964</v>
      </c>
      <c r="D281" s="37" t="s">
        <v>493</v>
      </c>
      <c r="E281" s="9">
        <v>35</v>
      </c>
      <c r="F281" s="110">
        <v>1.73</v>
      </c>
      <c r="G281" s="110">
        <v>1.73</v>
      </c>
      <c r="H281" s="86"/>
      <c r="I281" s="9" t="s">
        <v>20</v>
      </c>
      <c r="J281" s="5" t="s">
        <v>340</v>
      </c>
      <c r="K281" s="12" t="s">
        <v>308</v>
      </c>
    </row>
    <row r="282" spans="1:11" s="19" customFormat="1" ht="15.75" outlineLevel="1">
      <c r="A282" s="56">
        <v>257</v>
      </c>
      <c r="B282" s="35" t="s">
        <v>500</v>
      </c>
      <c r="C282" s="11">
        <v>1979</v>
      </c>
      <c r="D282" s="37" t="s">
        <v>493</v>
      </c>
      <c r="E282" s="9">
        <v>35</v>
      </c>
      <c r="F282" s="110">
        <v>12.1</v>
      </c>
      <c r="G282" s="110">
        <v>12.1</v>
      </c>
      <c r="H282" s="86"/>
      <c r="I282" s="9" t="s">
        <v>65</v>
      </c>
      <c r="J282" s="5" t="s">
        <v>340</v>
      </c>
      <c r="K282" s="12" t="s">
        <v>309</v>
      </c>
    </row>
    <row r="283" spans="1:11" s="19" customFormat="1" ht="15.75" outlineLevel="1">
      <c r="A283" s="56">
        <v>258</v>
      </c>
      <c r="B283" s="35" t="s">
        <v>501</v>
      </c>
      <c r="C283" s="11">
        <v>1971</v>
      </c>
      <c r="D283" s="37" t="s">
        <v>493</v>
      </c>
      <c r="E283" s="9">
        <v>35</v>
      </c>
      <c r="F283" s="110">
        <v>26.74</v>
      </c>
      <c r="G283" s="110">
        <v>26.74</v>
      </c>
      <c r="H283" s="86"/>
      <c r="I283" s="9" t="s">
        <v>65</v>
      </c>
      <c r="J283" s="5" t="s">
        <v>340</v>
      </c>
      <c r="K283" s="12" t="s">
        <v>309</v>
      </c>
    </row>
    <row r="284" spans="1:11" s="19" customFormat="1" ht="15.75" outlineLevel="1">
      <c r="A284" s="56">
        <v>259</v>
      </c>
      <c r="B284" s="35" t="s">
        <v>502</v>
      </c>
      <c r="C284" s="11">
        <v>1972</v>
      </c>
      <c r="D284" s="37" t="s">
        <v>493</v>
      </c>
      <c r="E284" s="9">
        <v>35</v>
      </c>
      <c r="F284" s="110">
        <v>22.09</v>
      </c>
      <c r="G284" s="110">
        <v>22.09</v>
      </c>
      <c r="H284" s="86"/>
      <c r="I284" s="9" t="s">
        <v>67</v>
      </c>
      <c r="J284" s="5" t="s">
        <v>340</v>
      </c>
      <c r="K284" s="12" t="s">
        <v>310</v>
      </c>
    </row>
    <row r="285" spans="1:11" s="19" customFormat="1" ht="15.75" outlineLevel="1">
      <c r="A285" s="56">
        <v>260</v>
      </c>
      <c r="B285" s="35" t="s">
        <v>503</v>
      </c>
      <c r="C285" s="11">
        <v>1966</v>
      </c>
      <c r="D285" s="37" t="s">
        <v>493</v>
      </c>
      <c r="E285" s="9">
        <v>35</v>
      </c>
      <c r="F285" s="110">
        <f>47.23+6.92</f>
        <v>54.15</v>
      </c>
      <c r="G285" s="110">
        <v>54.15</v>
      </c>
      <c r="H285" s="86"/>
      <c r="I285" s="9" t="s">
        <v>67</v>
      </c>
      <c r="J285" s="5" t="s">
        <v>340</v>
      </c>
      <c r="K285" s="12" t="s">
        <v>310</v>
      </c>
    </row>
    <row r="286" spans="1:11" s="19" customFormat="1" ht="15.75" outlineLevel="1">
      <c r="A286" s="56">
        <v>261</v>
      </c>
      <c r="B286" s="35" t="s">
        <v>504</v>
      </c>
      <c r="C286" s="11">
        <v>1966</v>
      </c>
      <c r="D286" s="37" t="s">
        <v>493</v>
      </c>
      <c r="E286" s="9">
        <v>35</v>
      </c>
      <c r="F286" s="110">
        <v>1.35</v>
      </c>
      <c r="G286" s="110">
        <v>1.35</v>
      </c>
      <c r="H286" s="86"/>
      <c r="I286" s="9" t="s">
        <v>67</v>
      </c>
      <c r="J286" s="5" t="s">
        <v>340</v>
      </c>
      <c r="K286" s="12" t="s">
        <v>310</v>
      </c>
    </row>
    <row r="287" spans="1:11" s="19" customFormat="1" ht="15.75" outlineLevel="1">
      <c r="A287" s="56">
        <v>262</v>
      </c>
      <c r="B287" s="35" t="s">
        <v>505</v>
      </c>
      <c r="C287" s="11">
        <v>1966</v>
      </c>
      <c r="D287" s="37" t="s">
        <v>493</v>
      </c>
      <c r="E287" s="9">
        <v>35</v>
      </c>
      <c r="F287" s="110">
        <v>2.16</v>
      </c>
      <c r="G287" s="110">
        <v>2.16</v>
      </c>
      <c r="H287" s="86"/>
      <c r="I287" s="9" t="s">
        <v>67</v>
      </c>
      <c r="J287" s="5" t="s">
        <v>340</v>
      </c>
      <c r="K287" s="12" t="s">
        <v>310</v>
      </c>
    </row>
    <row r="288" spans="1:11" s="19" customFormat="1" ht="15.75" outlineLevel="1">
      <c r="A288" s="56">
        <v>263</v>
      </c>
      <c r="B288" s="35" t="s">
        <v>156</v>
      </c>
      <c r="C288" s="11">
        <v>1966</v>
      </c>
      <c r="D288" s="37" t="s">
        <v>493</v>
      </c>
      <c r="E288" s="9">
        <v>35</v>
      </c>
      <c r="F288" s="110">
        <f>7.12+9.71</f>
        <v>16.830000000000002</v>
      </c>
      <c r="G288" s="110">
        <v>16.83</v>
      </c>
      <c r="H288" s="86"/>
      <c r="I288" s="9" t="s">
        <v>67</v>
      </c>
      <c r="J288" s="5" t="s">
        <v>340</v>
      </c>
      <c r="K288" s="12" t="s">
        <v>310</v>
      </c>
    </row>
    <row r="289" spans="1:11" s="19" customFormat="1" ht="15.75" outlineLevel="1">
      <c r="A289" s="56">
        <v>264</v>
      </c>
      <c r="B289" s="35" t="s">
        <v>506</v>
      </c>
      <c r="C289" s="11">
        <v>1964</v>
      </c>
      <c r="D289" s="37" t="s">
        <v>493</v>
      </c>
      <c r="E289" s="9">
        <v>35</v>
      </c>
      <c r="F289" s="110">
        <v>22.379</v>
      </c>
      <c r="G289" s="110">
        <v>22.379</v>
      </c>
      <c r="H289" s="86"/>
      <c r="I289" s="9" t="s">
        <v>9</v>
      </c>
      <c r="J289" s="5" t="s">
        <v>340</v>
      </c>
      <c r="K289" s="12" t="s">
        <v>305</v>
      </c>
    </row>
    <row r="290" spans="1:11" s="19" customFormat="1" ht="15.75" outlineLevel="1">
      <c r="A290" s="56">
        <v>265</v>
      </c>
      <c r="B290" s="35" t="s">
        <v>152</v>
      </c>
      <c r="C290" s="11">
        <v>1964</v>
      </c>
      <c r="D290" s="37" t="s">
        <v>493</v>
      </c>
      <c r="E290" s="9">
        <v>35</v>
      </c>
      <c r="F290" s="110">
        <v>10.62</v>
      </c>
      <c r="G290" s="110">
        <v>10.62</v>
      </c>
      <c r="H290" s="86"/>
      <c r="I290" s="9" t="s">
        <v>9</v>
      </c>
      <c r="J290" s="5" t="s">
        <v>340</v>
      </c>
      <c r="K290" s="12" t="s">
        <v>305</v>
      </c>
    </row>
    <row r="291" spans="1:11" s="19" customFormat="1" ht="15.75" outlineLevel="1">
      <c r="A291" s="56">
        <v>266</v>
      </c>
      <c r="B291" s="35" t="s">
        <v>260</v>
      </c>
      <c r="C291" s="11">
        <v>1965</v>
      </c>
      <c r="D291" s="37" t="s">
        <v>493</v>
      </c>
      <c r="E291" s="9">
        <v>35</v>
      </c>
      <c r="F291" s="110">
        <v>19.09</v>
      </c>
      <c r="G291" s="110">
        <v>19.09</v>
      </c>
      <c r="H291" s="86"/>
      <c r="I291" s="9" t="s">
        <v>9</v>
      </c>
      <c r="J291" s="5" t="s">
        <v>340</v>
      </c>
      <c r="K291" s="12" t="s">
        <v>305</v>
      </c>
    </row>
    <row r="292" spans="1:11" s="19" customFormat="1" ht="15.75" outlineLevel="1">
      <c r="A292" s="56">
        <v>267</v>
      </c>
      <c r="B292" s="35" t="s">
        <v>160</v>
      </c>
      <c r="C292" s="11">
        <v>1988</v>
      </c>
      <c r="D292" s="37" t="s">
        <v>493</v>
      </c>
      <c r="E292" s="9">
        <v>35</v>
      </c>
      <c r="F292" s="110">
        <v>7.54187</v>
      </c>
      <c r="G292" s="110">
        <v>7.54187</v>
      </c>
      <c r="H292" s="86"/>
      <c r="I292" s="9" t="s">
        <v>9</v>
      </c>
      <c r="J292" s="5" t="s">
        <v>340</v>
      </c>
      <c r="K292" s="12" t="s">
        <v>305</v>
      </c>
    </row>
    <row r="293" spans="1:11" s="19" customFormat="1" ht="15.75" outlineLevel="1">
      <c r="A293" s="56">
        <v>268</v>
      </c>
      <c r="B293" s="35" t="s">
        <v>507</v>
      </c>
      <c r="C293" s="11">
        <v>1981</v>
      </c>
      <c r="D293" s="37" t="s">
        <v>493</v>
      </c>
      <c r="E293" s="9">
        <v>35</v>
      </c>
      <c r="F293" s="110">
        <v>20.22</v>
      </c>
      <c r="G293" s="110">
        <v>20.22</v>
      </c>
      <c r="H293" s="86"/>
      <c r="I293" s="9" t="s">
        <v>9</v>
      </c>
      <c r="J293" s="5" t="s">
        <v>340</v>
      </c>
      <c r="K293" s="12" t="s">
        <v>305</v>
      </c>
    </row>
    <row r="294" spans="1:11" s="19" customFormat="1" ht="15.75" outlineLevel="1">
      <c r="A294" s="56">
        <v>269</v>
      </c>
      <c r="B294" s="7" t="s">
        <v>508</v>
      </c>
      <c r="C294" s="11">
        <v>1965</v>
      </c>
      <c r="D294" s="37" t="s">
        <v>493</v>
      </c>
      <c r="E294" s="9">
        <v>35</v>
      </c>
      <c r="F294" s="110">
        <v>71.795</v>
      </c>
      <c r="G294" s="110">
        <v>71.795</v>
      </c>
      <c r="H294" s="86"/>
      <c r="I294" s="9" t="s">
        <v>19</v>
      </c>
      <c r="J294" s="5" t="s">
        <v>340</v>
      </c>
      <c r="K294" s="12" t="s">
        <v>308</v>
      </c>
    </row>
    <row r="295" spans="1:11" s="19" customFormat="1" ht="15.75" outlineLevel="1">
      <c r="A295" s="56">
        <v>270</v>
      </c>
      <c r="B295" s="35" t="s">
        <v>509</v>
      </c>
      <c r="C295" s="11">
        <v>1965</v>
      </c>
      <c r="D295" s="37" t="s">
        <v>493</v>
      </c>
      <c r="E295" s="9">
        <v>35</v>
      </c>
      <c r="F295" s="110">
        <v>29.7</v>
      </c>
      <c r="G295" s="110">
        <v>29.7</v>
      </c>
      <c r="H295" s="86"/>
      <c r="I295" s="9" t="s">
        <v>19</v>
      </c>
      <c r="J295" s="5" t="s">
        <v>340</v>
      </c>
      <c r="K295" s="12" t="s">
        <v>308</v>
      </c>
    </row>
    <row r="296" spans="1:11" s="19" customFormat="1" ht="15.75" outlineLevel="1">
      <c r="A296" s="56">
        <v>271</v>
      </c>
      <c r="B296" s="35" t="s">
        <v>509</v>
      </c>
      <c r="C296" s="11">
        <v>1965</v>
      </c>
      <c r="D296" s="37" t="s">
        <v>493</v>
      </c>
      <c r="E296" s="9">
        <v>35</v>
      </c>
      <c r="F296" s="110">
        <v>22.5</v>
      </c>
      <c r="G296" s="110">
        <v>22.5</v>
      </c>
      <c r="H296" s="86"/>
      <c r="I296" s="9" t="s">
        <v>19</v>
      </c>
      <c r="J296" s="5" t="s">
        <v>340</v>
      </c>
      <c r="K296" s="12" t="s">
        <v>308</v>
      </c>
    </row>
    <row r="297" spans="1:11" s="19" customFormat="1" ht="15.75" outlineLevel="1">
      <c r="A297" s="56">
        <v>272</v>
      </c>
      <c r="B297" s="35" t="s">
        <v>157</v>
      </c>
      <c r="C297" s="11">
        <v>1977</v>
      </c>
      <c r="D297" s="37" t="s">
        <v>510</v>
      </c>
      <c r="E297" s="9">
        <v>35</v>
      </c>
      <c r="F297" s="110">
        <v>44.3</v>
      </c>
      <c r="G297" s="110">
        <v>44.3</v>
      </c>
      <c r="H297" s="86"/>
      <c r="I297" s="9" t="s">
        <v>85</v>
      </c>
      <c r="J297" s="5" t="s">
        <v>340</v>
      </c>
      <c r="K297" s="12" t="s">
        <v>309</v>
      </c>
    </row>
    <row r="298" spans="1:11" s="19" customFormat="1" ht="15.75" outlineLevel="1">
      <c r="A298" s="56">
        <v>273</v>
      </c>
      <c r="B298" s="35" t="s">
        <v>511</v>
      </c>
      <c r="C298" s="11">
        <v>1979</v>
      </c>
      <c r="D298" s="37" t="s">
        <v>493</v>
      </c>
      <c r="E298" s="9">
        <v>35</v>
      </c>
      <c r="F298" s="110">
        <v>13.095</v>
      </c>
      <c r="G298" s="110">
        <v>13.095</v>
      </c>
      <c r="H298" s="86"/>
      <c r="I298" s="9" t="s">
        <v>85</v>
      </c>
      <c r="J298" s="5" t="s">
        <v>340</v>
      </c>
      <c r="K298" s="12" t="s">
        <v>309</v>
      </c>
    </row>
    <row r="299" spans="1:11" s="19" customFormat="1" ht="15.75" outlineLevel="1">
      <c r="A299" s="56">
        <v>274</v>
      </c>
      <c r="B299" s="35" t="s">
        <v>512</v>
      </c>
      <c r="C299" s="11">
        <v>1979</v>
      </c>
      <c r="D299" s="37" t="s">
        <v>493</v>
      </c>
      <c r="E299" s="9">
        <v>35</v>
      </c>
      <c r="F299" s="110">
        <v>19.3011</v>
      </c>
      <c r="G299" s="110">
        <v>19.3011</v>
      </c>
      <c r="H299" s="86"/>
      <c r="I299" s="9" t="s">
        <v>88</v>
      </c>
      <c r="J299" s="5" t="s">
        <v>340</v>
      </c>
      <c r="K299" s="12" t="s">
        <v>310</v>
      </c>
    </row>
    <row r="300" spans="1:11" s="19" customFormat="1" ht="15.75" outlineLevel="1">
      <c r="A300" s="56">
        <v>275</v>
      </c>
      <c r="B300" s="35" t="s">
        <v>513</v>
      </c>
      <c r="C300" s="11">
        <v>1966</v>
      </c>
      <c r="D300" s="37" t="s">
        <v>493</v>
      </c>
      <c r="E300" s="9">
        <v>35</v>
      </c>
      <c r="F300" s="110">
        <v>16.38</v>
      </c>
      <c r="G300" s="110">
        <v>16.38</v>
      </c>
      <c r="H300" s="86"/>
      <c r="I300" s="9" t="s">
        <v>88</v>
      </c>
      <c r="J300" s="5" t="s">
        <v>340</v>
      </c>
      <c r="K300" s="12" t="s">
        <v>310</v>
      </c>
    </row>
    <row r="301" spans="1:11" s="19" customFormat="1" ht="15.75" outlineLevel="1">
      <c r="A301" s="56">
        <v>276</v>
      </c>
      <c r="B301" s="37" t="s">
        <v>514</v>
      </c>
      <c r="C301" s="5">
        <v>1966</v>
      </c>
      <c r="D301" s="37" t="s">
        <v>493</v>
      </c>
      <c r="E301" s="9">
        <v>35</v>
      </c>
      <c r="F301" s="115">
        <v>11.3</v>
      </c>
      <c r="G301" s="115">
        <v>11.3</v>
      </c>
      <c r="H301" s="39"/>
      <c r="I301" s="5" t="s">
        <v>85</v>
      </c>
      <c r="J301" s="5" t="s">
        <v>340</v>
      </c>
      <c r="K301" s="12" t="s">
        <v>309</v>
      </c>
    </row>
    <row r="302" spans="1:11" s="19" customFormat="1" ht="15.75" outlineLevel="1">
      <c r="A302" s="56">
        <v>277</v>
      </c>
      <c r="B302" s="35" t="s">
        <v>158</v>
      </c>
      <c r="C302" s="11">
        <v>1974</v>
      </c>
      <c r="D302" s="37" t="s">
        <v>406</v>
      </c>
      <c r="E302" s="9">
        <v>35</v>
      </c>
      <c r="F302" s="110">
        <v>43.44</v>
      </c>
      <c r="G302" s="110">
        <v>43.44</v>
      </c>
      <c r="H302" s="86"/>
      <c r="I302" s="9" t="s">
        <v>88</v>
      </c>
      <c r="J302" s="5" t="s">
        <v>340</v>
      </c>
      <c r="K302" s="12" t="s">
        <v>310</v>
      </c>
    </row>
    <row r="303" spans="1:11" s="19" customFormat="1" ht="15.75" outlineLevel="1">
      <c r="A303" s="56">
        <v>278</v>
      </c>
      <c r="B303" s="7" t="s">
        <v>164</v>
      </c>
      <c r="C303" s="11">
        <v>1975</v>
      </c>
      <c r="D303" s="37" t="s">
        <v>376</v>
      </c>
      <c r="E303" s="9">
        <v>35</v>
      </c>
      <c r="F303" s="110">
        <v>12.888</v>
      </c>
      <c r="G303" s="110">
        <v>12.888</v>
      </c>
      <c r="H303" s="86"/>
      <c r="I303" s="9" t="s">
        <v>67</v>
      </c>
      <c r="J303" s="5" t="s">
        <v>340</v>
      </c>
      <c r="K303" s="12" t="s">
        <v>310</v>
      </c>
    </row>
    <row r="304" spans="1:11" s="19" customFormat="1" ht="15.75" outlineLevel="1">
      <c r="A304" s="56">
        <v>279</v>
      </c>
      <c r="B304" s="35" t="s">
        <v>163</v>
      </c>
      <c r="C304" s="11">
        <v>1973</v>
      </c>
      <c r="D304" s="37" t="s">
        <v>376</v>
      </c>
      <c r="E304" s="9">
        <v>35</v>
      </c>
      <c r="F304" s="110">
        <v>14.367</v>
      </c>
      <c r="G304" s="110">
        <v>14.367</v>
      </c>
      <c r="H304" s="86"/>
      <c r="I304" s="9" t="s">
        <v>67</v>
      </c>
      <c r="J304" s="5" t="s">
        <v>340</v>
      </c>
      <c r="K304" s="12" t="s">
        <v>310</v>
      </c>
    </row>
    <row r="305" spans="1:11" s="19" customFormat="1" ht="15.75" outlineLevel="1">
      <c r="A305" s="56">
        <v>280</v>
      </c>
      <c r="B305" s="35" t="s">
        <v>162</v>
      </c>
      <c r="C305" s="11">
        <v>1973</v>
      </c>
      <c r="D305" s="37" t="s">
        <v>376</v>
      </c>
      <c r="E305" s="9">
        <v>35</v>
      </c>
      <c r="F305" s="110">
        <v>25.6567</v>
      </c>
      <c r="G305" s="110">
        <v>25.6567</v>
      </c>
      <c r="H305" s="86"/>
      <c r="I305" s="9" t="s">
        <v>67</v>
      </c>
      <c r="J305" s="5" t="s">
        <v>340</v>
      </c>
      <c r="K305" s="12" t="s">
        <v>310</v>
      </c>
    </row>
    <row r="306" spans="1:11" s="19" customFormat="1" ht="15.75" outlineLevel="1">
      <c r="A306" s="56">
        <v>281</v>
      </c>
      <c r="B306" s="35" t="s">
        <v>161</v>
      </c>
      <c r="C306" s="11">
        <v>1981</v>
      </c>
      <c r="D306" s="37" t="s">
        <v>376</v>
      </c>
      <c r="E306" s="9">
        <v>35</v>
      </c>
      <c r="F306" s="110">
        <v>28.846</v>
      </c>
      <c r="G306" s="110">
        <v>28.846</v>
      </c>
      <c r="H306" s="86"/>
      <c r="I306" s="9" t="s">
        <v>65</v>
      </c>
      <c r="J306" s="5" t="s">
        <v>340</v>
      </c>
      <c r="K306" s="12" t="s">
        <v>309</v>
      </c>
    </row>
    <row r="307" spans="1:11" s="19" customFormat="1" ht="15.75" outlineLevel="1">
      <c r="A307" s="56">
        <v>282</v>
      </c>
      <c r="B307" s="35" t="s">
        <v>515</v>
      </c>
      <c r="C307" s="11">
        <v>1973</v>
      </c>
      <c r="D307" s="37" t="s">
        <v>376</v>
      </c>
      <c r="E307" s="9">
        <v>35</v>
      </c>
      <c r="F307" s="110">
        <v>19.905</v>
      </c>
      <c r="G307" s="110">
        <v>19.905</v>
      </c>
      <c r="H307" s="86"/>
      <c r="I307" s="9" t="s">
        <v>67</v>
      </c>
      <c r="J307" s="5" t="s">
        <v>340</v>
      </c>
      <c r="K307" s="12" t="s">
        <v>310</v>
      </c>
    </row>
    <row r="308" spans="1:11" s="19" customFormat="1" ht="15.75" outlineLevel="1">
      <c r="A308" s="56">
        <v>283</v>
      </c>
      <c r="B308" s="35" t="s">
        <v>516</v>
      </c>
      <c r="C308" s="11">
        <v>1989</v>
      </c>
      <c r="D308" s="37" t="s">
        <v>376</v>
      </c>
      <c r="E308" s="9">
        <v>35</v>
      </c>
      <c r="F308" s="110">
        <v>18.7187</v>
      </c>
      <c r="G308" s="110">
        <v>18.7187</v>
      </c>
      <c r="H308" s="86"/>
      <c r="I308" s="9" t="s">
        <v>3</v>
      </c>
      <c r="J308" s="5" t="s">
        <v>340</v>
      </c>
      <c r="K308" s="12" t="s">
        <v>305</v>
      </c>
    </row>
    <row r="309" spans="1:11" s="19" customFormat="1" ht="15.75" outlineLevel="1">
      <c r="A309" s="56">
        <v>284</v>
      </c>
      <c r="B309" s="35" t="s">
        <v>517</v>
      </c>
      <c r="C309" s="11">
        <v>1974</v>
      </c>
      <c r="D309" s="37" t="s">
        <v>376</v>
      </c>
      <c r="E309" s="9">
        <v>35</v>
      </c>
      <c r="F309" s="110">
        <v>19.01</v>
      </c>
      <c r="G309" s="110">
        <v>19.01</v>
      </c>
      <c r="H309" s="86"/>
      <c r="I309" s="9" t="s">
        <v>67</v>
      </c>
      <c r="J309" s="5" t="s">
        <v>340</v>
      </c>
      <c r="K309" s="12" t="s">
        <v>310</v>
      </c>
    </row>
    <row r="310" spans="1:11" s="19" customFormat="1" ht="15.75" outlineLevel="1">
      <c r="A310" s="56">
        <v>285</v>
      </c>
      <c r="B310" s="35" t="s">
        <v>165</v>
      </c>
      <c r="C310" s="11">
        <v>1975</v>
      </c>
      <c r="D310" s="37" t="s">
        <v>376</v>
      </c>
      <c r="E310" s="9">
        <v>35</v>
      </c>
      <c r="F310" s="110">
        <v>34.559</v>
      </c>
      <c r="G310" s="110">
        <v>34.559</v>
      </c>
      <c r="H310" s="86"/>
      <c r="I310" s="9" t="s">
        <v>67</v>
      </c>
      <c r="J310" s="5" t="s">
        <v>340</v>
      </c>
      <c r="K310" s="12" t="s">
        <v>310</v>
      </c>
    </row>
    <row r="311" spans="1:11" s="19" customFormat="1" ht="15.75" outlineLevel="1">
      <c r="A311" s="56">
        <v>286</v>
      </c>
      <c r="B311" s="35" t="s">
        <v>518</v>
      </c>
      <c r="C311" s="11">
        <v>1974</v>
      </c>
      <c r="D311" s="37" t="s">
        <v>376</v>
      </c>
      <c r="E311" s="9">
        <v>35</v>
      </c>
      <c r="F311" s="110">
        <v>23.0306</v>
      </c>
      <c r="G311" s="110">
        <v>23.0306</v>
      </c>
      <c r="H311" s="86"/>
      <c r="I311" s="9" t="s">
        <v>67</v>
      </c>
      <c r="J311" s="5" t="s">
        <v>340</v>
      </c>
      <c r="K311" s="12" t="s">
        <v>310</v>
      </c>
    </row>
    <row r="312" spans="1:11" s="19" customFormat="1" ht="31.5" outlineLevel="1">
      <c r="A312" s="56">
        <v>287</v>
      </c>
      <c r="B312" s="35" t="s">
        <v>519</v>
      </c>
      <c r="C312" s="9">
        <v>1990</v>
      </c>
      <c r="D312" s="37" t="s">
        <v>375</v>
      </c>
      <c r="E312" s="9">
        <v>35</v>
      </c>
      <c r="F312" s="110">
        <v>4.405</v>
      </c>
      <c r="G312" s="110">
        <v>4.405</v>
      </c>
      <c r="H312" s="86"/>
      <c r="I312" s="10" t="s">
        <v>251</v>
      </c>
      <c r="J312" s="5" t="s">
        <v>340</v>
      </c>
      <c r="K312" s="12" t="s">
        <v>305</v>
      </c>
    </row>
    <row r="313" spans="1:11" s="19" customFormat="1" ht="15.75" outlineLevel="1">
      <c r="A313" s="56">
        <v>288</v>
      </c>
      <c r="B313" s="35" t="s">
        <v>520</v>
      </c>
      <c r="C313" s="11">
        <v>1977</v>
      </c>
      <c r="D313" s="37" t="s">
        <v>375</v>
      </c>
      <c r="E313" s="9">
        <v>35</v>
      </c>
      <c r="F313" s="110">
        <v>16.4401</v>
      </c>
      <c r="G313" s="110">
        <v>16.4401</v>
      </c>
      <c r="H313" s="86"/>
      <c r="I313" s="9" t="s">
        <v>65</v>
      </c>
      <c r="J313" s="5" t="s">
        <v>340</v>
      </c>
      <c r="K313" s="12" t="s">
        <v>309</v>
      </c>
    </row>
    <row r="314" spans="1:11" s="19" customFormat="1" ht="15.75" outlineLevel="1">
      <c r="A314" s="56">
        <v>289</v>
      </c>
      <c r="B314" s="35" t="s">
        <v>521</v>
      </c>
      <c r="C314" s="11">
        <v>1982</v>
      </c>
      <c r="D314" s="37" t="s">
        <v>375</v>
      </c>
      <c r="E314" s="9">
        <v>35</v>
      </c>
      <c r="F314" s="110">
        <v>24.1337</v>
      </c>
      <c r="G314" s="110">
        <v>24.1337</v>
      </c>
      <c r="H314" s="86"/>
      <c r="I314" s="9" t="s">
        <v>65</v>
      </c>
      <c r="J314" s="5" t="s">
        <v>340</v>
      </c>
      <c r="K314" s="12" t="s">
        <v>309</v>
      </c>
    </row>
    <row r="315" spans="1:11" s="19" customFormat="1" ht="15.75" outlineLevel="1">
      <c r="A315" s="56">
        <v>290</v>
      </c>
      <c r="B315" s="7" t="s">
        <v>522</v>
      </c>
      <c r="C315" s="11">
        <v>1970</v>
      </c>
      <c r="D315" s="37" t="s">
        <v>375</v>
      </c>
      <c r="E315" s="9">
        <v>35</v>
      </c>
      <c r="F315" s="110">
        <v>7.615</v>
      </c>
      <c r="G315" s="110">
        <v>7.615</v>
      </c>
      <c r="H315" s="86"/>
      <c r="I315" s="10" t="s">
        <v>266</v>
      </c>
      <c r="J315" s="5" t="s">
        <v>340</v>
      </c>
      <c r="K315" s="12" t="s">
        <v>305</v>
      </c>
    </row>
    <row r="316" spans="1:11" s="19" customFormat="1" ht="15.75" outlineLevel="1">
      <c r="A316" s="56">
        <v>291</v>
      </c>
      <c r="B316" s="7" t="s">
        <v>258</v>
      </c>
      <c r="C316" s="11">
        <v>1970</v>
      </c>
      <c r="D316" s="37" t="s">
        <v>375</v>
      </c>
      <c r="E316" s="9">
        <v>35</v>
      </c>
      <c r="F316" s="110">
        <v>4</v>
      </c>
      <c r="G316" s="110">
        <v>4</v>
      </c>
      <c r="H316" s="86"/>
      <c r="I316" s="10" t="s">
        <v>259</v>
      </c>
      <c r="J316" s="5" t="s">
        <v>340</v>
      </c>
      <c r="K316" s="12" t="s">
        <v>308</v>
      </c>
    </row>
    <row r="317" spans="1:11" s="19" customFormat="1" ht="20.25" customHeight="1" outlineLevel="1">
      <c r="A317" s="56">
        <v>292</v>
      </c>
      <c r="B317" s="35" t="s">
        <v>523</v>
      </c>
      <c r="C317" s="11">
        <v>1970</v>
      </c>
      <c r="D317" s="37" t="s">
        <v>375</v>
      </c>
      <c r="E317" s="9">
        <v>35</v>
      </c>
      <c r="F317" s="110">
        <v>31.09478</v>
      </c>
      <c r="G317" s="110">
        <v>31.09478</v>
      </c>
      <c r="H317" s="86"/>
      <c r="I317" s="10" t="s">
        <v>244</v>
      </c>
      <c r="J317" s="5" t="s">
        <v>340</v>
      </c>
      <c r="K317" s="12" t="s">
        <v>310</v>
      </c>
    </row>
    <row r="318" spans="1:11" s="19" customFormat="1" ht="15.75" outlineLevel="1">
      <c r="A318" s="56">
        <v>293</v>
      </c>
      <c r="B318" s="35" t="s">
        <v>169</v>
      </c>
      <c r="C318" s="11" t="s">
        <v>87</v>
      </c>
      <c r="D318" s="37" t="s">
        <v>375</v>
      </c>
      <c r="E318" s="9">
        <v>35</v>
      </c>
      <c r="F318" s="110">
        <v>44.43</v>
      </c>
      <c r="G318" s="110">
        <v>44.43</v>
      </c>
      <c r="H318" s="86"/>
      <c r="I318" s="9" t="s">
        <v>65</v>
      </c>
      <c r="J318" s="5" t="s">
        <v>340</v>
      </c>
      <c r="K318" s="12" t="s">
        <v>309</v>
      </c>
    </row>
    <row r="319" spans="1:11" s="19" customFormat="1" ht="15.75" outlineLevel="1">
      <c r="A319" s="56">
        <v>294</v>
      </c>
      <c r="B319" s="35" t="s">
        <v>524</v>
      </c>
      <c r="C319" s="11">
        <v>1972</v>
      </c>
      <c r="D319" s="37" t="s">
        <v>375</v>
      </c>
      <c r="E319" s="9">
        <v>35</v>
      </c>
      <c r="F319" s="115">
        <v>14.5813</v>
      </c>
      <c r="G319" s="110">
        <v>14.5813</v>
      </c>
      <c r="H319" s="86"/>
      <c r="I319" s="9" t="s">
        <v>67</v>
      </c>
      <c r="J319" s="5" t="s">
        <v>340</v>
      </c>
      <c r="K319" s="12" t="s">
        <v>310</v>
      </c>
    </row>
    <row r="320" spans="1:11" s="19" customFormat="1" ht="15.75" outlineLevel="1">
      <c r="A320" s="56">
        <v>295</v>
      </c>
      <c r="B320" s="35" t="s">
        <v>525</v>
      </c>
      <c r="C320" s="11">
        <v>1972</v>
      </c>
      <c r="D320" s="37" t="s">
        <v>375</v>
      </c>
      <c r="E320" s="9">
        <v>35</v>
      </c>
      <c r="F320" s="115">
        <v>33.8172</v>
      </c>
      <c r="G320" s="110">
        <v>33.8172</v>
      </c>
      <c r="H320" s="86"/>
      <c r="I320" s="9" t="s">
        <v>67</v>
      </c>
      <c r="J320" s="5" t="s">
        <v>340</v>
      </c>
      <c r="K320" s="12" t="s">
        <v>310</v>
      </c>
    </row>
    <row r="321" spans="1:11" s="19" customFormat="1" ht="15.75" outlineLevel="1">
      <c r="A321" s="56">
        <v>296</v>
      </c>
      <c r="B321" s="35" t="s">
        <v>172</v>
      </c>
      <c r="C321" s="11">
        <v>1973</v>
      </c>
      <c r="D321" s="37" t="s">
        <v>375</v>
      </c>
      <c r="E321" s="9">
        <v>35</v>
      </c>
      <c r="F321" s="110">
        <f>17.7828+20.96</f>
        <v>38.7428</v>
      </c>
      <c r="G321" s="110">
        <v>38.7428</v>
      </c>
      <c r="H321" s="86"/>
      <c r="I321" s="9" t="s">
        <v>67</v>
      </c>
      <c r="J321" s="5" t="s">
        <v>340</v>
      </c>
      <c r="K321" s="12" t="s">
        <v>310</v>
      </c>
    </row>
    <row r="322" spans="1:11" s="19" customFormat="1" ht="15.75" outlineLevel="1">
      <c r="A322" s="56">
        <v>297</v>
      </c>
      <c r="B322" s="35" t="s">
        <v>168</v>
      </c>
      <c r="C322" s="11">
        <v>1973</v>
      </c>
      <c r="D322" s="37" t="s">
        <v>375</v>
      </c>
      <c r="E322" s="9">
        <v>35</v>
      </c>
      <c r="F322" s="110">
        <v>12.2296</v>
      </c>
      <c r="G322" s="110">
        <v>12.2296</v>
      </c>
      <c r="H322" s="86"/>
      <c r="I322" s="9" t="s">
        <v>67</v>
      </c>
      <c r="J322" s="5" t="s">
        <v>340</v>
      </c>
      <c r="K322" s="12" t="s">
        <v>310</v>
      </c>
    </row>
    <row r="323" spans="1:11" s="19" customFormat="1" ht="15.75" outlineLevel="1">
      <c r="A323" s="56">
        <v>298</v>
      </c>
      <c r="B323" s="35" t="s">
        <v>166</v>
      </c>
      <c r="C323" s="11">
        <v>1976</v>
      </c>
      <c r="D323" s="37" t="s">
        <v>375</v>
      </c>
      <c r="E323" s="9">
        <v>35</v>
      </c>
      <c r="F323" s="110">
        <v>35.813</v>
      </c>
      <c r="G323" s="110">
        <v>35.813</v>
      </c>
      <c r="H323" s="86"/>
      <c r="I323" s="9" t="s">
        <v>67</v>
      </c>
      <c r="J323" s="5" t="s">
        <v>340</v>
      </c>
      <c r="K323" s="12" t="s">
        <v>310</v>
      </c>
    </row>
    <row r="324" spans="1:11" s="19" customFormat="1" ht="15.75" outlineLevel="1">
      <c r="A324" s="56">
        <v>299</v>
      </c>
      <c r="B324" s="35" t="s">
        <v>526</v>
      </c>
      <c r="C324" s="11">
        <v>1973</v>
      </c>
      <c r="D324" s="37" t="s">
        <v>375</v>
      </c>
      <c r="E324" s="9">
        <v>35</v>
      </c>
      <c r="F324" s="115">
        <f>12.1218+16.49</f>
        <v>28.6118</v>
      </c>
      <c r="G324" s="110">
        <v>28.6118</v>
      </c>
      <c r="H324" s="86"/>
      <c r="I324" s="9" t="s">
        <v>67</v>
      </c>
      <c r="J324" s="5" t="s">
        <v>340</v>
      </c>
      <c r="K324" s="12" t="s">
        <v>310</v>
      </c>
    </row>
    <row r="325" spans="1:11" s="19" customFormat="1" ht="15.75" outlineLevel="1">
      <c r="A325" s="56">
        <v>300</v>
      </c>
      <c r="B325" s="35" t="s">
        <v>527</v>
      </c>
      <c r="C325" s="11">
        <v>1970</v>
      </c>
      <c r="D325" s="37" t="s">
        <v>375</v>
      </c>
      <c r="E325" s="9">
        <v>35</v>
      </c>
      <c r="F325" s="110">
        <f>26.525+38.924</f>
        <v>65.449</v>
      </c>
      <c r="G325" s="110">
        <v>65.449</v>
      </c>
      <c r="H325" s="86"/>
      <c r="I325" s="9" t="s">
        <v>67</v>
      </c>
      <c r="J325" s="5" t="s">
        <v>340</v>
      </c>
      <c r="K325" s="12" t="s">
        <v>310</v>
      </c>
    </row>
    <row r="326" spans="1:11" s="19" customFormat="1" ht="15.75" outlineLevel="1">
      <c r="A326" s="56">
        <v>301</v>
      </c>
      <c r="B326" s="35" t="s">
        <v>528</v>
      </c>
      <c r="C326" s="11">
        <v>1974</v>
      </c>
      <c r="D326" s="37" t="s">
        <v>375</v>
      </c>
      <c r="E326" s="9">
        <v>35</v>
      </c>
      <c r="F326" s="110">
        <v>27.567</v>
      </c>
      <c r="G326" s="110">
        <v>27.567</v>
      </c>
      <c r="H326" s="86"/>
      <c r="I326" s="9" t="s">
        <v>67</v>
      </c>
      <c r="J326" s="5" t="s">
        <v>340</v>
      </c>
      <c r="K326" s="12" t="s">
        <v>310</v>
      </c>
    </row>
    <row r="327" spans="1:11" s="19" customFormat="1" ht="15.75" outlineLevel="1">
      <c r="A327" s="56">
        <v>302</v>
      </c>
      <c r="B327" s="35" t="s">
        <v>529</v>
      </c>
      <c r="C327" s="11">
        <v>1979</v>
      </c>
      <c r="D327" s="37" t="s">
        <v>375</v>
      </c>
      <c r="E327" s="9">
        <v>35</v>
      </c>
      <c r="F327" s="110">
        <f>23.0564+18.2585</f>
        <v>41.3149</v>
      </c>
      <c r="G327" s="110">
        <v>41.3149</v>
      </c>
      <c r="H327" s="86"/>
      <c r="I327" s="9" t="s">
        <v>65</v>
      </c>
      <c r="J327" s="5" t="s">
        <v>340</v>
      </c>
      <c r="K327" s="12" t="s">
        <v>309</v>
      </c>
    </row>
    <row r="328" spans="1:11" s="19" customFormat="1" ht="15.75" outlineLevel="1">
      <c r="A328" s="56">
        <v>303</v>
      </c>
      <c r="B328" s="35" t="s">
        <v>173</v>
      </c>
      <c r="C328" s="11">
        <v>1974</v>
      </c>
      <c r="D328" s="37" t="s">
        <v>406</v>
      </c>
      <c r="E328" s="9">
        <v>35</v>
      </c>
      <c r="F328" s="110">
        <f>55.945+14.25</f>
        <v>70.195</v>
      </c>
      <c r="G328" s="110">
        <v>70.195</v>
      </c>
      <c r="H328" s="86"/>
      <c r="I328" s="9" t="s">
        <v>65</v>
      </c>
      <c r="J328" s="5" t="s">
        <v>340</v>
      </c>
      <c r="K328" s="12" t="s">
        <v>309</v>
      </c>
    </row>
    <row r="329" spans="1:11" s="19" customFormat="1" ht="15.75" outlineLevel="1">
      <c r="A329" s="56">
        <v>304</v>
      </c>
      <c r="B329" s="35" t="s">
        <v>175</v>
      </c>
      <c r="C329" s="11">
        <v>1974</v>
      </c>
      <c r="D329" s="37" t="s">
        <v>406</v>
      </c>
      <c r="E329" s="9">
        <v>35</v>
      </c>
      <c r="F329" s="110">
        <f>12.505+10.255</f>
        <v>22.76</v>
      </c>
      <c r="G329" s="110">
        <v>22.76</v>
      </c>
      <c r="H329" s="86"/>
      <c r="I329" s="9" t="s">
        <v>67</v>
      </c>
      <c r="J329" s="5" t="s">
        <v>340</v>
      </c>
      <c r="K329" s="12" t="s">
        <v>310</v>
      </c>
    </row>
    <row r="330" spans="1:11" s="19" customFormat="1" ht="15.75" outlineLevel="1">
      <c r="A330" s="56">
        <v>305</v>
      </c>
      <c r="B330" s="35" t="s">
        <v>530</v>
      </c>
      <c r="C330" s="11">
        <v>1984</v>
      </c>
      <c r="D330" s="37" t="s">
        <v>406</v>
      </c>
      <c r="E330" s="9">
        <v>35</v>
      </c>
      <c r="F330" s="110">
        <v>46.1</v>
      </c>
      <c r="G330" s="110">
        <v>46.1</v>
      </c>
      <c r="H330" s="86"/>
      <c r="I330" s="9" t="s">
        <v>65</v>
      </c>
      <c r="J330" s="5" t="s">
        <v>340</v>
      </c>
      <c r="K330" s="12" t="s">
        <v>309</v>
      </c>
    </row>
    <row r="331" spans="1:11" s="19" customFormat="1" ht="15.75" outlineLevel="1">
      <c r="A331" s="56">
        <v>306</v>
      </c>
      <c r="B331" s="7" t="s">
        <v>531</v>
      </c>
      <c r="C331" s="11" t="s">
        <v>1</v>
      </c>
      <c r="D331" s="37" t="s">
        <v>532</v>
      </c>
      <c r="E331" s="9">
        <v>35</v>
      </c>
      <c r="F331" s="110">
        <v>43.96</v>
      </c>
      <c r="G331" s="110">
        <v>43.96</v>
      </c>
      <c r="H331" s="86"/>
      <c r="I331" s="9" t="s">
        <v>111</v>
      </c>
      <c r="J331" s="5" t="s">
        <v>340</v>
      </c>
      <c r="K331" s="12" t="s">
        <v>310</v>
      </c>
    </row>
    <row r="332" spans="1:11" s="19" customFormat="1" ht="15.75" outlineLevel="1">
      <c r="A332" s="56">
        <v>307</v>
      </c>
      <c r="B332" s="7" t="s">
        <v>533</v>
      </c>
      <c r="C332" s="9">
        <v>1978</v>
      </c>
      <c r="D332" s="37" t="s">
        <v>532</v>
      </c>
      <c r="E332" s="9">
        <v>35</v>
      </c>
      <c r="F332" s="110">
        <v>6.014</v>
      </c>
      <c r="G332" s="110">
        <v>6.014</v>
      </c>
      <c r="H332" s="86"/>
      <c r="I332" s="9" t="s">
        <v>111</v>
      </c>
      <c r="J332" s="5" t="s">
        <v>340</v>
      </c>
      <c r="K332" s="12" t="s">
        <v>310</v>
      </c>
    </row>
    <row r="333" spans="1:11" s="19" customFormat="1" ht="15.75" outlineLevel="1">
      <c r="A333" s="56">
        <v>308</v>
      </c>
      <c r="B333" s="35" t="s">
        <v>534</v>
      </c>
      <c r="C333" s="11" t="s">
        <v>47</v>
      </c>
      <c r="D333" s="37" t="s">
        <v>532</v>
      </c>
      <c r="E333" s="9">
        <v>35</v>
      </c>
      <c r="F333" s="110">
        <v>17.8</v>
      </c>
      <c r="G333" s="110">
        <v>17.8</v>
      </c>
      <c r="H333" s="86"/>
      <c r="I333" s="9" t="s">
        <v>111</v>
      </c>
      <c r="J333" s="5" t="s">
        <v>340</v>
      </c>
      <c r="K333" s="12" t="s">
        <v>310</v>
      </c>
    </row>
    <row r="334" spans="1:11" s="19" customFormat="1" ht="15.75" outlineLevel="1">
      <c r="A334" s="56">
        <v>309</v>
      </c>
      <c r="B334" s="35" t="s">
        <v>176</v>
      </c>
      <c r="C334" s="11" t="s">
        <v>77</v>
      </c>
      <c r="D334" s="37" t="s">
        <v>532</v>
      </c>
      <c r="E334" s="9">
        <v>35</v>
      </c>
      <c r="F334" s="110">
        <v>23.2</v>
      </c>
      <c r="G334" s="110">
        <v>23.2</v>
      </c>
      <c r="H334" s="86"/>
      <c r="I334" s="9" t="s">
        <v>30</v>
      </c>
      <c r="J334" s="5" t="s">
        <v>340</v>
      </c>
      <c r="K334" s="12" t="s">
        <v>309</v>
      </c>
    </row>
    <row r="335" spans="1:11" s="19" customFormat="1" ht="15.75" outlineLevel="1">
      <c r="A335" s="56">
        <v>310</v>
      </c>
      <c r="B335" s="35" t="s">
        <v>535</v>
      </c>
      <c r="C335" s="11" t="s">
        <v>1</v>
      </c>
      <c r="D335" s="37" t="s">
        <v>375</v>
      </c>
      <c r="E335" s="9">
        <v>35</v>
      </c>
      <c r="F335" s="110">
        <v>3</v>
      </c>
      <c r="G335" s="110">
        <v>3</v>
      </c>
      <c r="H335" s="86"/>
      <c r="I335" s="9" t="s">
        <v>111</v>
      </c>
      <c r="J335" s="5" t="s">
        <v>340</v>
      </c>
      <c r="K335" s="12" t="s">
        <v>310</v>
      </c>
    </row>
    <row r="336" spans="1:11" s="19" customFormat="1" ht="15.75" outlineLevel="1">
      <c r="A336" s="56">
        <v>311</v>
      </c>
      <c r="B336" s="35" t="s">
        <v>177</v>
      </c>
      <c r="C336" s="11" t="s">
        <v>11</v>
      </c>
      <c r="D336" s="37" t="s">
        <v>375</v>
      </c>
      <c r="E336" s="9">
        <v>35</v>
      </c>
      <c r="F336" s="110">
        <v>24.2</v>
      </c>
      <c r="G336" s="110">
        <v>24.2</v>
      </c>
      <c r="H336" s="86"/>
      <c r="I336" s="9" t="s">
        <v>111</v>
      </c>
      <c r="J336" s="5" t="s">
        <v>340</v>
      </c>
      <c r="K336" s="12" t="s">
        <v>310</v>
      </c>
    </row>
    <row r="337" spans="1:11" s="19" customFormat="1" ht="15.75" outlineLevel="1">
      <c r="A337" s="56">
        <v>312</v>
      </c>
      <c r="B337" s="35" t="s">
        <v>171</v>
      </c>
      <c r="C337" s="11" t="s">
        <v>46</v>
      </c>
      <c r="D337" s="37" t="s">
        <v>375</v>
      </c>
      <c r="E337" s="9">
        <v>35</v>
      </c>
      <c r="F337" s="110">
        <v>16.8</v>
      </c>
      <c r="G337" s="110">
        <v>16.8</v>
      </c>
      <c r="H337" s="86"/>
      <c r="I337" s="9" t="s">
        <v>111</v>
      </c>
      <c r="J337" s="5" t="s">
        <v>340</v>
      </c>
      <c r="K337" s="12" t="s">
        <v>310</v>
      </c>
    </row>
    <row r="338" spans="1:11" s="19" customFormat="1" ht="15.75" outlineLevel="1">
      <c r="A338" s="56">
        <v>313</v>
      </c>
      <c r="B338" s="35" t="s">
        <v>536</v>
      </c>
      <c r="C338" s="11" t="s">
        <v>15</v>
      </c>
      <c r="D338" s="37" t="s">
        <v>375</v>
      </c>
      <c r="E338" s="9">
        <v>35</v>
      </c>
      <c r="F338" s="110">
        <v>21</v>
      </c>
      <c r="G338" s="110">
        <v>21</v>
      </c>
      <c r="H338" s="86"/>
      <c r="I338" s="9" t="s">
        <v>111</v>
      </c>
      <c r="J338" s="5" t="s">
        <v>340</v>
      </c>
      <c r="K338" s="12" t="s">
        <v>310</v>
      </c>
    </row>
    <row r="339" spans="1:11" s="19" customFormat="1" ht="15.75" outlineLevel="1">
      <c r="A339" s="56">
        <v>314</v>
      </c>
      <c r="B339" s="35" t="s">
        <v>537</v>
      </c>
      <c r="C339" s="11" t="s">
        <v>15</v>
      </c>
      <c r="D339" s="37" t="s">
        <v>375</v>
      </c>
      <c r="E339" s="9">
        <v>35</v>
      </c>
      <c r="F339" s="110">
        <v>28.6</v>
      </c>
      <c r="G339" s="110">
        <v>28.6</v>
      </c>
      <c r="H339" s="86"/>
      <c r="I339" s="9" t="s">
        <v>111</v>
      </c>
      <c r="J339" s="5" t="s">
        <v>340</v>
      </c>
      <c r="K339" s="12" t="s">
        <v>310</v>
      </c>
    </row>
    <row r="340" spans="1:11" s="19" customFormat="1" ht="15.75" outlineLevel="1">
      <c r="A340" s="56">
        <v>315</v>
      </c>
      <c r="B340" s="35" t="s">
        <v>170</v>
      </c>
      <c r="C340" s="11" t="s">
        <v>1</v>
      </c>
      <c r="D340" s="37" t="s">
        <v>375</v>
      </c>
      <c r="E340" s="9">
        <v>35</v>
      </c>
      <c r="F340" s="110">
        <v>1.5</v>
      </c>
      <c r="G340" s="110">
        <v>1.5</v>
      </c>
      <c r="H340" s="86"/>
      <c r="I340" s="9" t="s">
        <v>111</v>
      </c>
      <c r="J340" s="5" t="s">
        <v>340</v>
      </c>
      <c r="K340" s="12" t="s">
        <v>310</v>
      </c>
    </row>
    <row r="341" spans="1:11" s="19" customFormat="1" ht="15.75" outlineLevel="1">
      <c r="A341" s="56">
        <v>316</v>
      </c>
      <c r="B341" s="35" t="s">
        <v>538</v>
      </c>
      <c r="C341" s="11" t="s">
        <v>174</v>
      </c>
      <c r="D341" s="37" t="s">
        <v>406</v>
      </c>
      <c r="E341" s="9">
        <v>35</v>
      </c>
      <c r="F341" s="110">
        <v>34.2</v>
      </c>
      <c r="G341" s="110">
        <v>34.2</v>
      </c>
      <c r="H341" s="86"/>
      <c r="I341" s="9" t="s">
        <v>30</v>
      </c>
      <c r="J341" s="5" t="s">
        <v>340</v>
      </c>
      <c r="K341" s="12" t="s">
        <v>309</v>
      </c>
    </row>
    <row r="342" spans="1:11" s="19" customFormat="1" ht="15.75" outlineLevel="1">
      <c r="A342" s="56">
        <v>317</v>
      </c>
      <c r="B342" s="35" t="s">
        <v>539</v>
      </c>
      <c r="C342" s="11" t="s">
        <v>47</v>
      </c>
      <c r="D342" s="37" t="s">
        <v>406</v>
      </c>
      <c r="E342" s="9">
        <v>35</v>
      </c>
      <c r="F342" s="110">
        <v>22.5</v>
      </c>
      <c r="G342" s="110">
        <v>22.5</v>
      </c>
      <c r="H342" s="86"/>
      <c r="I342" s="9" t="s">
        <v>111</v>
      </c>
      <c r="J342" s="5" t="s">
        <v>340</v>
      </c>
      <c r="K342" s="12" t="s">
        <v>310</v>
      </c>
    </row>
    <row r="343" spans="1:11" s="19" customFormat="1" ht="15.75" outlineLevel="1">
      <c r="A343" s="56">
        <v>318</v>
      </c>
      <c r="B343" s="35" t="s">
        <v>178</v>
      </c>
      <c r="C343" s="11" t="s">
        <v>15</v>
      </c>
      <c r="D343" s="37" t="s">
        <v>406</v>
      </c>
      <c r="E343" s="9">
        <v>35</v>
      </c>
      <c r="F343" s="110">
        <v>37.4</v>
      </c>
      <c r="G343" s="110">
        <v>37.4</v>
      </c>
      <c r="H343" s="86"/>
      <c r="I343" s="9" t="s">
        <v>111</v>
      </c>
      <c r="J343" s="5" t="s">
        <v>340</v>
      </c>
      <c r="K343" s="12" t="s">
        <v>310</v>
      </c>
    </row>
    <row r="344" spans="1:11" s="19" customFormat="1" ht="15.75" outlineLevel="1">
      <c r="A344" s="56">
        <v>319</v>
      </c>
      <c r="B344" s="35" t="s">
        <v>540</v>
      </c>
      <c r="C344" s="11" t="s">
        <v>47</v>
      </c>
      <c r="D344" s="37" t="s">
        <v>406</v>
      </c>
      <c r="E344" s="9">
        <v>35</v>
      </c>
      <c r="F344" s="110">
        <v>31.3</v>
      </c>
      <c r="G344" s="110">
        <v>31.3</v>
      </c>
      <c r="H344" s="86"/>
      <c r="I344" s="9" t="s">
        <v>30</v>
      </c>
      <c r="J344" s="5" t="s">
        <v>340</v>
      </c>
      <c r="K344" s="12" t="s">
        <v>309</v>
      </c>
    </row>
    <row r="345" spans="1:11" s="19" customFormat="1" ht="15.75" outlineLevel="1">
      <c r="A345" s="56">
        <v>320</v>
      </c>
      <c r="B345" s="35" t="s">
        <v>541</v>
      </c>
      <c r="C345" s="11" t="s">
        <v>15</v>
      </c>
      <c r="D345" s="37" t="s">
        <v>406</v>
      </c>
      <c r="E345" s="9">
        <v>35</v>
      </c>
      <c r="F345" s="110">
        <v>28.75</v>
      </c>
      <c r="G345" s="110">
        <v>28.75</v>
      </c>
      <c r="H345" s="86"/>
      <c r="I345" s="9" t="s">
        <v>30</v>
      </c>
      <c r="J345" s="5" t="s">
        <v>340</v>
      </c>
      <c r="K345" s="12" t="s">
        <v>309</v>
      </c>
    </row>
    <row r="346" spans="1:11" s="19" customFormat="1" ht="15.75" outlineLevel="1">
      <c r="A346" s="56">
        <v>321</v>
      </c>
      <c r="B346" s="7" t="s">
        <v>179</v>
      </c>
      <c r="C346" s="11" t="s">
        <v>93</v>
      </c>
      <c r="D346" s="37" t="s">
        <v>344</v>
      </c>
      <c r="E346" s="9">
        <v>35</v>
      </c>
      <c r="F346" s="115">
        <v>2</v>
      </c>
      <c r="G346" s="115">
        <v>4</v>
      </c>
      <c r="H346" s="39"/>
      <c r="I346" s="11" t="s">
        <v>17</v>
      </c>
      <c r="J346" s="5" t="s">
        <v>348</v>
      </c>
      <c r="K346" s="12" t="s">
        <v>305</v>
      </c>
    </row>
    <row r="347" spans="1:11" s="19" customFormat="1" ht="15.75" outlineLevel="1">
      <c r="A347" s="56">
        <v>322</v>
      </c>
      <c r="B347" s="37" t="s">
        <v>180</v>
      </c>
      <c r="C347" s="5">
        <v>1978</v>
      </c>
      <c r="D347" s="37" t="s">
        <v>338</v>
      </c>
      <c r="E347" s="9">
        <v>35</v>
      </c>
      <c r="F347" s="110">
        <v>30.7</v>
      </c>
      <c r="G347" s="110">
        <v>30.7</v>
      </c>
      <c r="H347" s="86"/>
      <c r="I347" s="5" t="s">
        <v>30</v>
      </c>
      <c r="J347" s="5" t="s">
        <v>340</v>
      </c>
      <c r="K347" s="12" t="s">
        <v>309</v>
      </c>
    </row>
    <row r="348" spans="1:11" s="19" customFormat="1" ht="15.75" outlineLevel="1">
      <c r="A348" s="56">
        <v>323</v>
      </c>
      <c r="B348" s="7" t="s">
        <v>542</v>
      </c>
      <c r="C348" s="5">
        <v>1986</v>
      </c>
      <c r="D348" s="37" t="s">
        <v>338</v>
      </c>
      <c r="E348" s="9">
        <v>35</v>
      </c>
      <c r="F348" s="110">
        <v>12.1</v>
      </c>
      <c r="G348" s="110">
        <v>12.1</v>
      </c>
      <c r="H348" s="86"/>
      <c r="I348" s="5" t="s">
        <v>30</v>
      </c>
      <c r="J348" s="5" t="s">
        <v>340</v>
      </c>
      <c r="K348" s="12" t="s">
        <v>309</v>
      </c>
    </row>
    <row r="349" spans="1:11" s="19" customFormat="1" ht="15.75">
      <c r="A349" s="5"/>
      <c r="B349" s="53" t="s">
        <v>543</v>
      </c>
      <c r="C349" s="5"/>
      <c r="D349" s="60"/>
      <c r="E349" s="11"/>
      <c r="F349" s="117">
        <f>SUM(F106:F348)</f>
        <v>5257.253190000001</v>
      </c>
      <c r="G349" s="117">
        <f>SUM(G106:G348)</f>
        <v>5336.5009900000005</v>
      </c>
      <c r="H349" s="59">
        <f>F349/$F$415*100</f>
        <v>62.553563624115796</v>
      </c>
      <c r="I349" s="5"/>
      <c r="J349" s="5"/>
      <c r="K349" s="122"/>
    </row>
    <row r="350" spans="1:11" s="19" customFormat="1" ht="15.75">
      <c r="A350" s="5"/>
      <c r="B350" s="29" t="s">
        <v>544</v>
      </c>
      <c r="C350" s="17"/>
      <c r="D350" s="29"/>
      <c r="E350" s="65"/>
      <c r="F350" s="112"/>
      <c r="G350" s="112"/>
      <c r="H350" s="87"/>
      <c r="I350" s="17"/>
      <c r="J350" s="17"/>
      <c r="K350" s="12"/>
    </row>
    <row r="351" spans="1:11" s="19" customFormat="1" ht="15.75" outlineLevel="1">
      <c r="A351" s="56">
        <v>324</v>
      </c>
      <c r="B351" s="7" t="s">
        <v>545</v>
      </c>
      <c r="C351" s="11" t="s">
        <v>1</v>
      </c>
      <c r="D351" s="37" t="s">
        <v>344</v>
      </c>
      <c r="E351" s="9">
        <v>10</v>
      </c>
      <c r="F351" s="115">
        <v>6.18</v>
      </c>
      <c r="G351" s="115">
        <v>6.18</v>
      </c>
      <c r="H351" s="39"/>
      <c r="I351" s="11" t="s">
        <v>189</v>
      </c>
      <c r="J351" s="5" t="s">
        <v>340</v>
      </c>
      <c r="K351" s="12" t="s">
        <v>310</v>
      </c>
    </row>
    <row r="352" spans="1:11" s="19" customFormat="1" ht="15.75" outlineLevel="1">
      <c r="A352" s="139">
        <v>325</v>
      </c>
      <c r="B352" s="141" t="s">
        <v>197</v>
      </c>
      <c r="C352" s="5">
        <v>1978</v>
      </c>
      <c r="D352" s="36" t="s">
        <v>372</v>
      </c>
      <c r="E352" s="9">
        <v>10</v>
      </c>
      <c r="F352" s="115">
        <v>2.96</v>
      </c>
      <c r="G352" s="115">
        <v>2.96</v>
      </c>
      <c r="H352" s="39"/>
      <c r="I352" s="5" t="s">
        <v>192</v>
      </c>
      <c r="J352" s="5" t="s">
        <v>340</v>
      </c>
      <c r="K352" s="12" t="s">
        <v>311</v>
      </c>
    </row>
    <row r="353" spans="1:11" s="19" customFormat="1" ht="15.75" outlineLevel="1">
      <c r="A353" s="140"/>
      <c r="B353" s="141"/>
      <c r="C353" s="5">
        <v>1978</v>
      </c>
      <c r="D353" s="36" t="s">
        <v>372</v>
      </c>
      <c r="E353" s="9">
        <v>10</v>
      </c>
      <c r="F353" s="115">
        <v>2.2</v>
      </c>
      <c r="G353" s="115">
        <v>2.2</v>
      </c>
      <c r="H353" s="39"/>
      <c r="I353" s="5" t="s">
        <v>190</v>
      </c>
      <c r="J353" s="5" t="s">
        <v>340</v>
      </c>
      <c r="K353" s="12" t="s">
        <v>315</v>
      </c>
    </row>
    <row r="354" spans="1:11" s="19" customFormat="1" ht="15.75" outlineLevel="1">
      <c r="A354" s="56">
        <v>326</v>
      </c>
      <c r="B354" s="7" t="s">
        <v>546</v>
      </c>
      <c r="C354" s="5">
        <v>1968</v>
      </c>
      <c r="D354" s="37" t="s">
        <v>338</v>
      </c>
      <c r="E354" s="9">
        <v>10</v>
      </c>
      <c r="F354" s="115">
        <v>4.4507</v>
      </c>
      <c r="G354" s="115">
        <v>4.4507</v>
      </c>
      <c r="H354" s="39"/>
      <c r="I354" s="5" t="s">
        <v>190</v>
      </c>
      <c r="J354" s="5" t="s">
        <v>340</v>
      </c>
      <c r="K354" s="12" t="s">
        <v>315</v>
      </c>
    </row>
    <row r="355" spans="1:11" s="19" customFormat="1" ht="15.75" outlineLevel="1">
      <c r="A355" s="56">
        <v>327</v>
      </c>
      <c r="B355" s="119" t="s">
        <v>203</v>
      </c>
      <c r="C355" s="16">
        <v>1968</v>
      </c>
      <c r="D355" s="37" t="s">
        <v>301</v>
      </c>
      <c r="E355" s="9">
        <v>10</v>
      </c>
      <c r="F355" s="116">
        <v>3.173</v>
      </c>
      <c r="G355" s="116">
        <v>3.173</v>
      </c>
      <c r="H355" s="63"/>
      <c r="I355" s="16" t="s">
        <v>252</v>
      </c>
      <c r="J355" s="5" t="s">
        <v>340</v>
      </c>
      <c r="K355" s="12" t="s">
        <v>321</v>
      </c>
    </row>
    <row r="356" spans="1:11" s="19" customFormat="1" ht="15.75" outlineLevel="1">
      <c r="A356" s="139">
        <v>328</v>
      </c>
      <c r="B356" s="142" t="s">
        <v>198</v>
      </c>
      <c r="C356" s="5">
        <v>1968</v>
      </c>
      <c r="D356" s="37" t="s">
        <v>338</v>
      </c>
      <c r="E356" s="9">
        <v>10</v>
      </c>
      <c r="F356" s="115">
        <v>3.584</v>
      </c>
      <c r="G356" s="115">
        <v>3.584</v>
      </c>
      <c r="H356" s="39"/>
      <c r="I356" s="5" t="s">
        <v>190</v>
      </c>
      <c r="J356" s="5" t="s">
        <v>340</v>
      </c>
      <c r="K356" s="12" t="s">
        <v>315</v>
      </c>
    </row>
    <row r="357" spans="1:11" s="19" customFormat="1" ht="15.75" outlineLevel="1">
      <c r="A357" s="140"/>
      <c r="B357" s="142"/>
      <c r="C357" s="5">
        <v>1968</v>
      </c>
      <c r="D357" s="37" t="s">
        <v>338</v>
      </c>
      <c r="E357" s="9">
        <v>10</v>
      </c>
      <c r="F357" s="115">
        <v>0.5</v>
      </c>
      <c r="G357" s="115">
        <v>0.5</v>
      </c>
      <c r="H357" s="39"/>
      <c r="I357" s="5" t="s">
        <v>190</v>
      </c>
      <c r="J357" s="5" t="s">
        <v>340</v>
      </c>
      <c r="K357" s="12" t="s">
        <v>315</v>
      </c>
    </row>
    <row r="358" spans="1:11" s="19" customFormat="1" ht="15.75" outlineLevel="1">
      <c r="A358" s="139">
        <v>329</v>
      </c>
      <c r="B358" s="143" t="s">
        <v>204</v>
      </c>
      <c r="C358" s="16">
        <v>1964</v>
      </c>
      <c r="D358" s="37" t="s">
        <v>301</v>
      </c>
      <c r="E358" s="9">
        <v>10</v>
      </c>
      <c r="F358" s="116">
        <v>0.3</v>
      </c>
      <c r="G358" s="116">
        <v>0.3</v>
      </c>
      <c r="H358" s="63"/>
      <c r="I358" s="16" t="s">
        <v>192</v>
      </c>
      <c r="J358" s="5" t="s">
        <v>340</v>
      </c>
      <c r="K358" s="12" t="s">
        <v>311</v>
      </c>
    </row>
    <row r="359" spans="1:11" s="19" customFormat="1" ht="15.75" outlineLevel="1">
      <c r="A359" s="140"/>
      <c r="B359" s="143"/>
      <c r="C359" s="16">
        <v>1964</v>
      </c>
      <c r="D359" s="37" t="s">
        <v>301</v>
      </c>
      <c r="E359" s="9">
        <v>10</v>
      </c>
      <c r="F359" s="116">
        <v>0.8</v>
      </c>
      <c r="G359" s="116">
        <v>0.8</v>
      </c>
      <c r="H359" s="63"/>
      <c r="I359" s="16" t="s">
        <v>192</v>
      </c>
      <c r="J359" s="5" t="s">
        <v>340</v>
      </c>
      <c r="K359" s="12" t="s">
        <v>311</v>
      </c>
    </row>
    <row r="360" spans="1:11" s="19" customFormat="1" ht="15.75" outlineLevel="1">
      <c r="A360" s="56">
        <v>330</v>
      </c>
      <c r="B360" s="94" t="s">
        <v>208</v>
      </c>
      <c r="C360" s="16">
        <v>1967</v>
      </c>
      <c r="D360" s="37" t="s">
        <v>301</v>
      </c>
      <c r="E360" s="9">
        <v>10</v>
      </c>
      <c r="F360" s="116">
        <v>2.67</v>
      </c>
      <c r="G360" s="116">
        <v>2.67</v>
      </c>
      <c r="H360" s="63"/>
      <c r="I360" s="16" t="s">
        <v>189</v>
      </c>
      <c r="J360" s="5" t="s">
        <v>340</v>
      </c>
      <c r="K360" s="12" t="s">
        <v>310</v>
      </c>
    </row>
    <row r="361" spans="1:11" s="19" customFormat="1" ht="15.75" outlineLevel="1">
      <c r="A361" s="56">
        <v>331</v>
      </c>
      <c r="B361" s="94" t="s">
        <v>547</v>
      </c>
      <c r="C361" s="16">
        <v>1967</v>
      </c>
      <c r="D361" s="37" t="s">
        <v>301</v>
      </c>
      <c r="E361" s="9">
        <v>10</v>
      </c>
      <c r="F361" s="116">
        <v>2.125</v>
      </c>
      <c r="G361" s="116">
        <v>2.125</v>
      </c>
      <c r="H361" s="63"/>
      <c r="I361" s="16" t="s">
        <v>205</v>
      </c>
      <c r="J361" s="5" t="s">
        <v>340</v>
      </c>
      <c r="K361" s="12" t="s">
        <v>311</v>
      </c>
    </row>
    <row r="362" spans="1:11" s="19" customFormat="1" ht="15.75" outlineLevel="1">
      <c r="A362" s="56">
        <v>332</v>
      </c>
      <c r="B362" s="94" t="s">
        <v>209</v>
      </c>
      <c r="C362" s="16">
        <v>1976</v>
      </c>
      <c r="D362" s="37" t="s">
        <v>301</v>
      </c>
      <c r="E362" s="9">
        <v>10</v>
      </c>
      <c r="F362" s="116">
        <v>0.2</v>
      </c>
      <c r="G362" s="116">
        <v>0.2</v>
      </c>
      <c r="H362" s="63"/>
      <c r="I362" s="16" t="s">
        <v>192</v>
      </c>
      <c r="J362" s="5" t="s">
        <v>340</v>
      </c>
      <c r="K362" s="12" t="s">
        <v>311</v>
      </c>
    </row>
    <row r="363" spans="1:11" s="19" customFormat="1" ht="18" customHeight="1" outlineLevel="1">
      <c r="A363" s="139">
        <v>333</v>
      </c>
      <c r="B363" s="141" t="s">
        <v>548</v>
      </c>
      <c r="C363" s="5">
        <v>1965</v>
      </c>
      <c r="D363" s="37" t="s">
        <v>368</v>
      </c>
      <c r="E363" s="9">
        <v>10</v>
      </c>
      <c r="F363" s="110">
        <v>5.475</v>
      </c>
      <c r="G363" s="115">
        <v>5.475</v>
      </c>
      <c r="H363" s="39"/>
      <c r="I363" s="5" t="s">
        <v>196</v>
      </c>
      <c r="J363" s="5" t="s">
        <v>340</v>
      </c>
      <c r="K363" s="12" t="s">
        <v>316</v>
      </c>
    </row>
    <row r="364" spans="1:11" s="19" customFormat="1" ht="15.75" outlineLevel="1">
      <c r="A364" s="140"/>
      <c r="B364" s="141"/>
      <c r="C364" s="5">
        <v>1965</v>
      </c>
      <c r="D364" s="37" t="s">
        <v>368</v>
      </c>
      <c r="E364" s="9">
        <v>10</v>
      </c>
      <c r="F364" s="110">
        <v>3.5</v>
      </c>
      <c r="G364" s="115">
        <v>3.5</v>
      </c>
      <c r="H364" s="39"/>
      <c r="I364" s="5" t="s">
        <v>196</v>
      </c>
      <c r="J364" s="5" t="s">
        <v>340</v>
      </c>
      <c r="K364" s="12" t="s">
        <v>316</v>
      </c>
    </row>
    <row r="365" spans="1:11" s="19" customFormat="1" ht="15.75" outlineLevel="1">
      <c r="A365" s="56">
        <v>334</v>
      </c>
      <c r="B365" s="7" t="s">
        <v>210</v>
      </c>
      <c r="C365" s="11" t="s">
        <v>191</v>
      </c>
      <c r="D365" s="37" t="s">
        <v>298</v>
      </c>
      <c r="E365" s="9">
        <v>10</v>
      </c>
      <c r="F365" s="115">
        <v>10.76</v>
      </c>
      <c r="G365" s="115">
        <v>10.76</v>
      </c>
      <c r="H365" s="39"/>
      <c r="I365" s="11" t="s">
        <v>190</v>
      </c>
      <c r="J365" s="5" t="s">
        <v>340</v>
      </c>
      <c r="K365" s="12" t="s">
        <v>315</v>
      </c>
    </row>
    <row r="366" spans="1:11" s="19" customFormat="1" ht="15.75" outlineLevel="1">
      <c r="A366" s="56">
        <v>335</v>
      </c>
      <c r="B366" s="37" t="s">
        <v>193</v>
      </c>
      <c r="C366" s="5">
        <v>1986</v>
      </c>
      <c r="D366" s="37" t="s">
        <v>376</v>
      </c>
      <c r="E366" s="9">
        <v>10</v>
      </c>
      <c r="F366" s="115">
        <v>2.097</v>
      </c>
      <c r="G366" s="115">
        <v>2.097</v>
      </c>
      <c r="H366" s="39"/>
      <c r="I366" s="5" t="s">
        <v>194</v>
      </c>
      <c r="J366" s="5" t="s">
        <v>340</v>
      </c>
      <c r="K366" s="12" t="s">
        <v>313</v>
      </c>
    </row>
    <row r="367" spans="1:11" s="19" customFormat="1" ht="15.75" outlineLevel="1">
      <c r="A367" s="56">
        <v>336</v>
      </c>
      <c r="B367" s="35" t="s">
        <v>211</v>
      </c>
      <c r="C367" s="11" t="s">
        <v>77</v>
      </c>
      <c r="D367" s="37" t="s">
        <v>376</v>
      </c>
      <c r="E367" s="9">
        <v>10</v>
      </c>
      <c r="F367" s="110">
        <v>1.84</v>
      </c>
      <c r="G367" s="110">
        <v>1.84</v>
      </c>
      <c r="H367" s="86"/>
      <c r="I367" s="9" t="s">
        <v>189</v>
      </c>
      <c r="J367" s="5" t="s">
        <v>340</v>
      </c>
      <c r="K367" s="12" t="s">
        <v>310</v>
      </c>
    </row>
    <row r="368" spans="1:11" s="19" customFormat="1" ht="15.75" outlineLevel="1">
      <c r="A368" s="56">
        <v>337</v>
      </c>
      <c r="B368" s="37" t="s">
        <v>212</v>
      </c>
      <c r="C368" s="5">
        <v>1968</v>
      </c>
      <c r="D368" s="37" t="s">
        <v>376</v>
      </c>
      <c r="E368" s="9">
        <v>10</v>
      </c>
      <c r="F368" s="115">
        <v>2.595</v>
      </c>
      <c r="G368" s="115">
        <v>2.595</v>
      </c>
      <c r="H368" s="39"/>
      <c r="I368" s="5" t="s">
        <v>192</v>
      </c>
      <c r="J368" s="5" t="s">
        <v>340</v>
      </c>
      <c r="K368" s="12" t="s">
        <v>311</v>
      </c>
    </row>
    <row r="369" spans="1:11" s="19" customFormat="1" ht="15.75" outlineLevel="1">
      <c r="A369" s="139">
        <v>338</v>
      </c>
      <c r="B369" s="141" t="s">
        <v>195</v>
      </c>
      <c r="C369" s="5">
        <v>1968</v>
      </c>
      <c r="D369" s="37" t="s">
        <v>376</v>
      </c>
      <c r="E369" s="9">
        <v>10</v>
      </c>
      <c r="F369" s="115">
        <v>1.644</v>
      </c>
      <c r="G369" s="115">
        <v>1.644</v>
      </c>
      <c r="H369" s="39"/>
      <c r="I369" s="5" t="s">
        <v>192</v>
      </c>
      <c r="J369" s="5" t="s">
        <v>340</v>
      </c>
      <c r="K369" s="12" t="s">
        <v>311</v>
      </c>
    </row>
    <row r="370" spans="1:11" s="19" customFormat="1" ht="15.75" outlineLevel="1">
      <c r="A370" s="140"/>
      <c r="B370" s="141"/>
      <c r="C370" s="5">
        <v>1968</v>
      </c>
      <c r="D370" s="37" t="s">
        <v>376</v>
      </c>
      <c r="E370" s="9">
        <v>10</v>
      </c>
      <c r="F370" s="115">
        <v>0.5</v>
      </c>
      <c r="G370" s="115">
        <v>0.5</v>
      </c>
      <c r="H370" s="39"/>
      <c r="I370" s="5" t="s">
        <v>190</v>
      </c>
      <c r="J370" s="5" t="s">
        <v>340</v>
      </c>
      <c r="K370" s="12" t="s">
        <v>315</v>
      </c>
    </row>
    <row r="371" spans="1:11" s="19" customFormat="1" ht="15.75" outlineLevel="1">
      <c r="A371" s="56">
        <v>339</v>
      </c>
      <c r="B371" s="94" t="s">
        <v>206</v>
      </c>
      <c r="C371" s="16">
        <v>1973</v>
      </c>
      <c r="D371" s="37" t="s">
        <v>301</v>
      </c>
      <c r="E371" s="9">
        <v>10</v>
      </c>
      <c r="F371" s="116">
        <v>0.572</v>
      </c>
      <c r="G371" s="116">
        <v>0.572</v>
      </c>
      <c r="H371" s="63"/>
      <c r="I371" s="16" t="s">
        <v>192</v>
      </c>
      <c r="J371" s="5" t="s">
        <v>340</v>
      </c>
      <c r="K371" s="12" t="s">
        <v>311</v>
      </c>
    </row>
    <row r="372" spans="1:11" s="19" customFormat="1" ht="39" customHeight="1" outlineLevel="1">
      <c r="A372" s="56">
        <v>340</v>
      </c>
      <c r="B372" s="37" t="s">
        <v>213</v>
      </c>
      <c r="C372" s="5">
        <v>1966</v>
      </c>
      <c r="D372" s="36" t="s">
        <v>372</v>
      </c>
      <c r="E372" s="9">
        <v>10</v>
      </c>
      <c r="F372" s="115">
        <v>37.44</v>
      </c>
      <c r="G372" s="115">
        <v>37.44</v>
      </c>
      <c r="H372" s="39"/>
      <c r="I372" s="14" t="s">
        <v>253</v>
      </c>
      <c r="J372" s="5" t="s">
        <v>340</v>
      </c>
      <c r="K372" s="12" t="s">
        <v>316</v>
      </c>
    </row>
    <row r="373" spans="1:11" s="19" customFormat="1" ht="15.75" outlineLevel="1">
      <c r="A373" s="139">
        <v>341</v>
      </c>
      <c r="B373" s="142" t="s">
        <v>214</v>
      </c>
      <c r="C373" s="5">
        <v>1977</v>
      </c>
      <c r="D373" s="37" t="s">
        <v>338</v>
      </c>
      <c r="E373" s="9">
        <v>10</v>
      </c>
      <c r="F373" s="115">
        <v>6.153</v>
      </c>
      <c r="G373" s="115">
        <v>6.153</v>
      </c>
      <c r="H373" s="39"/>
      <c r="I373" s="5" t="s">
        <v>190</v>
      </c>
      <c r="J373" s="5" t="s">
        <v>340</v>
      </c>
      <c r="K373" s="12" t="s">
        <v>315</v>
      </c>
    </row>
    <row r="374" spans="1:11" s="19" customFormat="1" ht="15.75" outlineLevel="1">
      <c r="A374" s="140"/>
      <c r="B374" s="142"/>
      <c r="C374" s="5">
        <v>1977</v>
      </c>
      <c r="D374" s="37" t="s">
        <v>338</v>
      </c>
      <c r="E374" s="9">
        <v>10</v>
      </c>
      <c r="F374" s="115">
        <v>1.2</v>
      </c>
      <c r="G374" s="115">
        <v>1.2</v>
      </c>
      <c r="H374" s="39"/>
      <c r="I374" s="5" t="s">
        <v>190</v>
      </c>
      <c r="J374" s="5" t="s">
        <v>340</v>
      </c>
      <c r="K374" s="12" t="s">
        <v>315</v>
      </c>
    </row>
    <row r="375" spans="1:11" s="19" customFormat="1" ht="15.75" outlineLevel="1">
      <c r="A375" s="56">
        <v>342</v>
      </c>
      <c r="B375" s="7" t="s">
        <v>215</v>
      </c>
      <c r="C375" s="5">
        <v>1986</v>
      </c>
      <c r="D375" s="37" t="s">
        <v>338</v>
      </c>
      <c r="E375" s="9">
        <v>10</v>
      </c>
      <c r="F375" s="115">
        <v>3.49</v>
      </c>
      <c r="G375" s="115">
        <v>3.49</v>
      </c>
      <c r="H375" s="39"/>
      <c r="I375" s="5" t="s">
        <v>200</v>
      </c>
      <c r="J375" s="5" t="s">
        <v>340</v>
      </c>
      <c r="K375" s="12" t="s">
        <v>305</v>
      </c>
    </row>
    <row r="376" spans="1:11" s="19" customFormat="1" ht="15.75" outlineLevel="1">
      <c r="A376" s="56">
        <v>343</v>
      </c>
      <c r="B376" s="7" t="s">
        <v>201</v>
      </c>
      <c r="C376" s="5">
        <v>1986</v>
      </c>
      <c r="D376" s="37" t="s">
        <v>338</v>
      </c>
      <c r="E376" s="9">
        <v>10</v>
      </c>
      <c r="F376" s="115">
        <v>1.86</v>
      </c>
      <c r="G376" s="115">
        <v>1.86</v>
      </c>
      <c r="H376" s="39"/>
      <c r="I376" s="5" t="s">
        <v>200</v>
      </c>
      <c r="J376" s="5" t="s">
        <v>340</v>
      </c>
      <c r="K376" s="12" t="s">
        <v>305</v>
      </c>
    </row>
    <row r="377" spans="1:11" s="19" customFormat="1" ht="15.75" outlineLevel="1">
      <c r="A377" s="56">
        <v>344</v>
      </c>
      <c r="B377" s="7" t="s">
        <v>199</v>
      </c>
      <c r="C377" s="5">
        <v>1988</v>
      </c>
      <c r="D377" s="37" t="s">
        <v>338</v>
      </c>
      <c r="E377" s="9">
        <v>10</v>
      </c>
      <c r="F377" s="115">
        <v>1.3663</v>
      </c>
      <c r="G377" s="115">
        <v>1.3663</v>
      </c>
      <c r="H377" s="39"/>
      <c r="I377" s="5" t="s">
        <v>196</v>
      </c>
      <c r="J377" s="5" t="s">
        <v>340</v>
      </c>
      <c r="K377" s="12" t="s">
        <v>316</v>
      </c>
    </row>
    <row r="378" spans="1:11" s="19" customFormat="1" ht="15.75" outlineLevel="1">
      <c r="A378" s="56">
        <v>345</v>
      </c>
      <c r="B378" s="94" t="s">
        <v>207</v>
      </c>
      <c r="C378" s="16">
        <v>1978</v>
      </c>
      <c r="D378" s="37" t="s">
        <v>301</v>
      </c>
      <c r="E378" s="9">
        <v>10</v>
      </c>
      <c r="F378" s="116">
        <v>3.633</v>
      </c>
      <c r="G378" s="116">
        <v>3.633</v>
      </c>
      <c r="H378" s="63"/>
      <c r="I378" s="16" t="s">
        <v>189</v>
      </c>
      <c r="J378" s="5" t="s">
        <v>340</v>
      </c>
      <c r="K378" s="12" t="s">
        <v>310</v>
      </c>
    </row>
    <row r="379" spans="1:11" s="19" customFormat="1" ht="31.5" outlineLevel="1">
      <c r="A379" s="56">
        <v>346</v>
      </c>
      <c r="B379" s="35" t="s">
        <v>549</v>
      </c>
      <c r="C379" s="11" t="s">
        <v>47</v>
      </c>
      <c r="D379" s="37" t="s">
        <v>406</v>
      </c>
      <c r="E379" s="9">
        <v>10</v>
      </c>
      <c r="F379" s="110">
        <f>15.954+8.9126</f>
        <v>24.8666</v>
      </c>
      <c r="G379" s="110">
        <v>24.8666</v>
      </c>
      <c r="H379" s="86"/>
      <c r="I379" s="9" t="s">
        <v>268</v>
      </c>
      <c r="J379" s="5" t="s">
        <v>340</v>
      </c>
      <c r="K379" s="12" t="s">
        <v>321</v>
      </c>
    </row>
    <row r="380" spans="1:11" s="19" customFormat="1" ht="15.75" outlineLevel="1">
      <c r="A380" s="56">
        <v>347</v>
      </c>
      <c r="B380" s="35" t="s">
        <v>551</v>
      </c>
      <c r="C380" s="11" t="s">
        <v>15</v>
      </c>
      <c r="D380" s="37" t="s">
        <v>375</v>
      </c>
      <c r="E380" s="9">
        <v>10</v>
      </c>
      <c r="F380" s="110">
        <v>3.59</v>
      </c>
      <c r="G380" s="110">
        <v>3.59</v>
      </c>
      <c r="H380" s="86"/>
      <c r="I380" s="9" t="s">
        <v>254</v>
      </c>
      <c r="J380" s="5" t="s">
        <v>340</v>
      </c>
      <c r="K380" s="12" t="s">
        <v>311</v>
      </c>
    </row>
    <row r="381" spans="1:11" s="19" customFormat="1" ht="15.75" outlineLevel="1">
      <c r="A381" s="56">
        <v>348</v>
      </c>
      <c r="B381" s="35" t="s">
        <v>552</v>
      </c>
      <c r="C381" s="11" t="s">
        <v>115</v>
      </c>
      <c r="D381" s="37" t="s">
        <v>400</v>
      </c>
      <c r="E381" s="9">
        <v>10</v>
      </c>
      <c r="F381" s="110">
        <v>1.3</v>
      </c>
      <c r="G381" s="110">
        <v>1.3</v>
      </c>
      <c r="H381" s="86"/>
      <c r="I381" s="9" t="s">
        <v>192</v>
      </c>
      <c r="J381" s="5" t="s">
        <v>340</v>
      </c>
      <c r="K381" s="12" t="s">
        <v>311</v>
      </c>
    </row>
    <row r="382" spans="1:11" s="19" customFormat="1" ht="15.75" outlineLevel="1">
      <c r="A382" s="56">
        <v>349</v>
      </c>
      <c r="B382" s="35" t="s">
        <v>550</v>
      </c>
      <c r="C382" s="11" t="s">
        <v>47</v>
      </c>
      <c r="D382" s="37" t="s">
        <v>376</v>
      </c>
      <c r="E382" s="9">
        <v>10</v>
      </c>
      <c r="F382" s="110">
        <v>14.894</v>
      </c>
      <c r="G382" s="110">
        <v>14.894</v>
      </c>
      <c r="H382" s="86"/>
      <c r="I382" s="9" t="s">
        <v>255</v>
      </c>
      <c r="J382" s="5" t="s">
        <v>340</v>
      </c>
      <c r="K382" s="12" t="s">
        <v>311</v>
      </c>
    </row>
    <row r="383" spans="1:11" s="19" customFormat="1" ht="15.75" outlineLevel="1">
      <c r="A383" s="56">
        <v>350</v>
      </c>
      <c r="B383" s="7" t="s">
        <v>553</v>
      </c>
      <c r="C383" s="11" t="s">
        <v>77</v>
      </c>
      <c r="D383" s="37" t="s">
        <v>290</v>
      </c>
      <c r="E383" s="9">
        <v>10</v>
      </c>
      <c r="F383" s="115">
        <v>4.26</v>
      </c>
      <c r="G383" s="115">
        <v>4.26</v>
      </c>
      <c r="H383" s="39"/>
      <c r="I383" s="11" t="s">
        <v>190</v>
      </c>
      <c r="J383" s="5" t="s">
        <v>340</v>
      </c>
      <c r="K383" s="12" t="s">
        <v>315</v>
      </c>
    </row>
    <row r="384" spans="1:11" s="19" customFormat="1" ht="14.25" customHeight="1" outlineLevel="1">
      <c r="A384" s="56">
        <v>351</v>
      </c>
      <c r="B384" s="94" t="s">
        <v>555</v>
      </c>
      <c r="C384" s="16">
        <v>2003</v>
      </c>
      <c r="D384" s="37" t="s">
        <v>301</v>
      </c>
      <c r="E384" s="9">
        <v>10</v>
      </c>
      <c r="F384" s="116">
        <v>10.598</v>
      </c>
      <c r="G384" s="116">
        <v>10.598</v>
      </c>
      <c r="H384" s="63"/>
      <c r="I384" s="16" t="s">
        <v>189</v>
      </c>
      <c r="J384" s="5" t="s">
        <v>340</v>
      </c>
      <c r="K384" s="12" t="s">
        <v>310</v>
      </c>
    </row>
    <row r="385" spans="1:11" s="19" customFormat="1" ht="14.25" customHeight="1" outlineLevel="1">
      <c r="A385" s="56">
        <v>352</v>
      </c>
      <c r="B385" s="94" t="s">
        <v>554</v>
      </c>
      <c r="C385" s="16">
        <v>1979</v>
      </c>
      <c r="D385" s="37" t="s">
        <v>301</v>
      </c>
      <c r="E385" s="9">
        <v>10</v>
      </c>
      <c r="F385" s="116">
        <v>1.5</v>
      </c>
      <c r="G385" s="116">
        <v>1.5</v>
      </c>
      <c r="H385" s="63"/>
      <c r="I385" s="16" t="s">
        <v>189</v>
      </c>
      <c r="J385" s="5" t="s">
        <v>340</v>
      </c>
      <c r="K385" s="12" t="s">
        <v>310</v>
      </c>
    </row>
    <row r="386" spans="1:11" s="19" customFormat="1" ht="21.75" customHeight="1" outlineLevel="1">
      <c r="A386" s="56">
        <v>353</v>
      </c>
      <c r="B386" s="94" t="s">
        <v>216</v>
      </c>
      <c r="C386" s="16">
        <v>1998</v>
      </c>
      <c r="D386" s="37" t="s">
        <v>301</v>
      </c>
      <c r="E386" s="9">
        <v>10</v>
      </c>
      <c r="F386" s="116">
        <v>1.2</v>
      </c>
      <c r="G386" s="116">
        <v>1.2</v>
      </c>
      <c r="H386" s="63"/>
      <c r="I386" s="16" t="s">
        <v>202</v>
      </c>
      <c r="J386" s="5" t="s">
        <v>340</v>
      </c>
      <c r="K386" s="12" t="s">
        <v>309</v>
      </c>
    </row>
    <row r="387" spans="1:11" s="19" customFormat="1" ht="15.75">
      <c r="A387" s="5"/>
      <c r="B387" s="53" t="s">
        <v>556</v>
      </c>
      <c r="C387" s="5"/>
      <c r="D387" s="60"/>
      <c r="E387" s="17"/>
      <c r="F387" s="111">
        <f>SUM(F351:F386)</f>
        <v>175.4766</v>
      </c>
      <c r="G387" s="111">
        <f>SUM(G351:G386)</f>
        <v>175.4766</v>
      </c>
      <c r="H387" s="59">
        <f>F387/$F$415*100</f>
        <v>2.0879128826290203</v>
      </c>
      <c r="I387" s="17"/>
      <c r="J387" s="17"/>
      <c r="K387" s="122"/>
    </row>
    <row r="388" spans="1:11" s="19" customFormat="1" ht="15.75">
      <c r="A388" s="5"/>
      <c r="B388" s="44" t="s">
        <v>291</v>
      </c>
      <c r="C388" s="56"/>
      <c r="D388" s="44"/>
      <c r="E388" s="17"/>
      <c r="F388" s="111"/>
      <c r="G388" s="117"/>
      <c r="H388" s="64"/>
      <c r="I388" s="17"/>
      <c r="J388" s="17"/>
      <c r="K388" s="12"/>
    </row>
    <row r="389" spans="1:11" s="19" customFormat="1" ht="15.75" outlineLevel="1">
      <c r="A389" s="5">
        <v>354</v>
      </c>
      <c r="B389" s="35" t="s">
        <v>269</v>
      </c>
      <c r="C389" s="16">
        <v>2010</v>
      </c>
      <c r="D389" s="37" t="s">
        <v>344</v>
      </c>
      <c r="E389" s="5">
        <v>10</v>
      </c>
      <c r="F389" s="110">
        <v>2.4645</v>
      </c>
      <c r="G389" s="110">
        <v>2.4645</v>
      </c>
      <c r="H389" s="86"/>
      <c r="I389" s="17" t="s">
        <v>270</v>
      </c>
      <c r="J389" s="17"/>
      <c r="K389" s="12" t="s">
        <v>317</v>
      </c>
    </row>
    <row r="390" spans="1:11" s="19" customFormat="1" ht="15.75" outlineLevel="1">
      <c r="A390" s="5">
        <v>355</v>
      </c>
      <c r="B390" s="35" t="s">
        <v>271</v>
      </c>
      <c r="C390" s="16">
        <v>2010</v>
      </c>
      <c r="D390" s="37" t="s">
        <v>344</v>
      </c>
      <c r="E390" s="5">
        <v>10</v>
      </c>
      <c r="F390" s="110">
        <v>2.4645</v>
      </c>
      <c r="G390" s="110">
        <v>2.4645</v>
      </c>
      <c r="H390" s="86"/>
      <c r="I390" s="17" t="s">
        <v>270</v>
      </c>
      <c r="J390" s="17"/>
      <c r="K390" s="12" t="s">
        <v>317</v>
      </c>
    </row>
    <row r="391" spans="1:11" s="19" customFormat="1" ht="15.75" outlineLevel="1">
      <c r="A391" s="5">
        <v>356</v>
      </c>
      <c r="B391" s="35" t="s">
        <v>272</v>
      </c>
      <c r="C391" s="16">
        <v>2010</v>
      </c>
      <c r="D391" s="37" t="s">
        <v>344</v>
      </c>
      <c r="E391" s="5">
        <v>10</v>
      </c>
      <c r="F391" s="110">
        <v>0.4475</v>
      </c>
      <c r="G391" s="110">
        <v>0.4475</v>
      </c>
      <c r="H391" s="86"/>
      <c r="I391" s="17" t="s">
        <v>270</v>
      </c>
      <c r="J391" s="17"/>
      <c r="K391" s="12" t="s">
        <v>317</v>
      </c>
    </row>
    <row r="392" spans="1:11" s="19" customFormat="1" ht="15.75" outlineLevel="1">
      <c r="A392" s="5">
        <v>357</v>
      </c>
      <c r="B392" s="35" t="s">
        <v>273</v>
      </c>
      <c r="C392" s="16">
        <v>2010</v>
      </c>
      <c r="D392" s="37" t="s">
        <v>344</v>
      </c>
      <c r="E392" s="5">
        <v>10</v>
      </c>
      <c r="F392" s="110">
        <v>0.4475</v>
      </c>
      <c r="G392" s="110">
        <v>0.4475</v>
      </c>
      <c r="H392" s="86"/>
      <c r="I392" s="17" t="s">
        <v>270</v>
      </c>
      <c r="J392" s="17"/>
      <c r="K392" s="12" t="s">
        <v>317</v>
      </c>
    </row>
    <row r="393" spans="1:11" s="19" customFormat="1" ht="15.75">
      <c r="A393" s="12"/>
      <c r="B393" s="53" t="s">
        <v>558</v>
      </c>
      <c r="C393" s="56"/>
      <c r="D393" s="60"/>
      <c r="E393" s="5"/>
      <c r="F393" s="111">
        <f>SUM(F389:F392)</f>
        <v>5.824</v>
      </c>
      <c r="G393" s="111">
        <f>SUM(G389:G392)</f>
        <v>5.824</v>
      </c>
      <c r="H393" s="59">
        <f>F393/$F$415*100</f>
        <v>0.06929701526261288</v>
      </c>
      <c r="I393" s="17"/>
      <c r="J393" s="17"/>
      <c r="K393" s="122"/>
    </row>
    <row r="394" spans="1:11" s="19" customFormat="1" ht="14.25" customHeight="1">
      <c r="A394" s="12"/>
      <c r="B394" s="29" t="s">
        <v>292</v>
      </c>
      <c r="C394" s="5"/>
      <c r="D394" s="29"/>
      <c r="E394" s="66"/>
      <c r="F394" s="111"/>
      <c r="G394" s="118"/>
      <c r="H394" s="95"/>
      <c r="I394" s="17"/>
      <c r="J394" s="17"/>
      <c r="K394" s="12"/>
    </row>
    <row r="395" spans="1:11" s="19" customFormat="1" ht="15.75" outlineLevel="1">
      <c r="A395" s="56">
        <v>358</v>
      </c>
      <c r="B395" s="7" t="s">
        <v>557</v>
      </c>
      <c r="C395" s="11" t="s">
        <v>1</v>
      </c>
      <c r="D395" s="37" t="s">
        <v>344</v>
      </c>
      <c r="E395" s="10">
        <v>0.4</v>
      </c>
      <c r="F395" s="115">
        <v>0.49</v>
      </c>
      <c r="G395" s="115">
        <v>0.49</v>
      </c>
      <c r="H395" s="39"/>
      <c r="I395" s="11" t="s">
        <v>192</v>
      </c>
      <c r="J395" s="5" t="s">
        <v>340</v>
      </c>
      <c r="K395" s="12" t="s">
        <v>311</v>
      </c>
    </row>
    <row r="396" spans="1:11" s="19" customFormat="1" ht="31.5" outlineLevel="1">
      <c r="A396" s="56">
        <v>359</v>
      </c>
      <c r="B396" s="37" t="s">
        <v>274</v>
      </c>
      <c r="C396" s="11" t="s">
        <v>93</v>
      </c>
      <c r="D396" s="37" t="s">
        <v>344</v>
      </c>
      <c r="E396" s="9">
        <v>0.4</v>
      </c>
      <c r="F396" s="115">
        <v>1.975</v>
      </c>
      <c r="G396" s="115">
        <v>1.975</v>
      </c>
      <c r="H396" s="39"/>
      <c r="I396" s="11" t="s">
        <v>192</v>
      </c>
      <c r="J396" s="5" t="s">
        <v>340</v>
      </c>
      <c r="K396" s="12" t="s">
        <v>311</v>
      </c>
    </row>
    <row r="397" spans="1:11" s="19" customFormat="1" ht="15.75" outlineLevel="1">
      <c r="A397" s="139">
        <v>360</v>
      </c>
      <c r="B397" s="141" t="s">
        <v>217</v>
      </c>
      <c r="C397" s="5">
        <v>1969</v>
      </c>
      <c r="D397" s="36" t="s">
        <v>372</v>
      </c>
      <c r="E397" s="5">
        <v>0.4</v>
      </c>
      <c r="F397" s="115">
        <v>25.08</v>
      </c>
      <c r="G397" s="115">
        <v>25.08</v>
      </c>
      <c r="H397" s="39"/>
      <c r="I397" s="5" t="s">
        <v>218</v>
      </c>
      <c r="J397" s="5" t="s">
        <v>340</v>
      </c>
      <c r="K397" s="12" t="s">
        <v>322</v>
      </c>
    </row>
    <row r="398" spans="1:11" s="19" customFormat="1" ht="47.25" outlineLevel="1">
      <c r="A398" s="139"/>
      <c r="B398" s="141"/>
      <c r="C398" s="5">
        <v>1969</v>
      </c>
      <c r="D398" s="36" t="s">
        <v>372</v>
      </c>
      <c r="E398" s="5">
        <v>0.4</v>
      </c>
      <c r="F398" s="115">
        <v>2.45</v>
      </c>
      <c r="G398" s="115">
        <v>2.45</v>
      </c>
      <c r="H398" s="39"/>
      <c r="I398" s="14" t="s">
        <v>302</v>
      </c>
      <c r="J398" s="5" t="s">
        <v>340</v>
      </c>
      <c r="K398" s="12" t="s">
        <v>323</v>
      </c>
    </row>
    <row r="399" spans="1:11" s="19" customFormat="1" ht="15.75" outlineLevel="1">
      <c r="A399" s="140"/>
      <c r="B399" s="141"/>
      <c r="C399" s="5">
        <v>1969</v>
      </c>
      <c r="D399" s="36" t="s">
        <v>372</v>
      </c>
      <c r="E399" s="5">
        <v>0.4</v>
      </c>
      <c r="F399" s="115">
        <v>20</v>
      </c>
      <c r="G399" s="115">
        <v>20</v>
      </c>
      <c r="H399" s="39"/>
      <c r="I399" s="5" t="s">
        <v>218</v>
      </c>
      <c r="J399" s="5" t="s">
        <v>340</v>
      </c>
      <c r="K399" s="12" t="s">
        <v>322</v>
      </c>
    </row>
    <row r="400" spans="1:11" s="19" customFormat="1" ht="31.5" outlineLevel="1">
      <c r="A400" s="56">
        <v>361</v>
      </c>
      <c r="B400" s="37" t="s">
        <v>275</v>
      </c>
      <c r="C400" s="5">
        <v>1975</v>
      </c>
      <c r="D400" s="37" t="s">
        <v>301</v>
      </c>
      <c r="E400" s="5">
        <v>0.4</v>
      </c>
      <c r="F400" s="115">
        <v>0.48</v>
      </c>
      <c r="G400" s="115">
        <v>0.48</v>
      </c>
      <c r="H400" s="39"/>
      <c r="I400" s="5" t="s">
        <v>194</v>
      </c>
      <c r="J400" s="5" t="s">
        <v>340</v>
      </c>
      <c r="K400" s="12" t="s">
        <v>313</v>
      </c>
    </row>
    <row r="401" spans="1:11" s="19" customFormat="1" ht="15.75">
      <c r="A401" s="12"/>
      <c r="B401" s="53" t="s">
        <v>559</v>
      </c>
      <c r="C401" s="5"/>
      <c r="D401" s="60"/>
      <c r="E401" s="17"/>
      <c r="F401" s="111">
        <f>SUM(F395:F400)</f>
        <v>50.474999999999994</v>
      </c>
      <c r="G401" s="111">
        <f>SUM(G395:G400)</f>
        <v>50.474999999999994</v>
      </c>
      <c r="H401" s="59">
        <f>F401/$F$415*100</f>
        <v>0.6005780984513024</v>
      </c>
      <c r="I401" s="17"/>
      <c r="J401" s="17"/>
      <c r="K401" s="122"/>
    </row>
    <row r="402" spans="1:11" s="19" customFormat="1" ht="15.75">
      <c r="A402" s="12"/>
      <c r="B402" s="44" t="s">
        <v>293</v>
      </c>
      <c r="C402" s="5"/>
      <c r="D402" s="44"/>
      <c r="E402" s="17"/>
      <c r="F402" s="111"/>
      <c r="G402" s="111"/>
      <c r="H402" s="59"/>
      <c r="I402" s="17"/>
      <c r="J402" s="17"/>
      <c r="K402" s="12"/>
    </row>
    <row r="403" spans="1:11" s="19" customFormat="1" ht="15.75" outlineLevel="1">
      <c r="A403" s="56">
        <v>362</v>
      </c>
      <c r="B403" s="35" t="s">
        <v>279</v>
      </c>
      <c r="C403" s="16">
        <v>2010</v>
      </c>
      <c r="D403" s="37" t="s">
        <v>344</v>
      </c>
      <c r="E403" s="5">
        <v>0.4</v>
      </c>
      <c r="F403" s="110">
        <v>0.094</v>
      </c>
      <c r="G403" s="110">
        <v>0.094</v>
      </c>
      <c r="H403" s="86"/>
      <c r="I403" s="17" t="s">
        <v>280</v>
      </c>
      <c r="J403" s="17"/>
      <c r="K403" s="12" t="s">
        <v>318</v>
      </c>
    </row>
    <row r="404" spans="1:11" s="19" customFormat="1" ht="15.75" outlineLevel="1">
      <c r="A404" s="56">
        <v>363</v>
      </c>
      <c r="B404" s="35" t="s">
        <v>281</v>
      </c>
      <c r="C404" s="16">
        <v>2010</v>
      </c>
      <c r="D404" s="37" t="s">
        <v>344</v>
      </c>
      <c r="E404" s="5">
        <v>0.4</v>
      </c>
      <c r="F404" s="110">
        <v>0.107</v>
      </c>
      <c r="G404" s="110">
        <v>0.107</v>
      </c>
      <c r="H404" s="86"/>
      <c r="I404" s="17" t="s">
        <v>282</v>
      </c>
      <c r="J404" s="17"/>
      <c r="K404" s="12" t="s">
        <v>319</v>
      </c>
    </row>
    <row r="405" spans="1:11" s="19" customFormat="1" ht="15.75" outlineLevel="1">
      <c r="A405" s="56">
        <v>364</v>
      </c>
      <c r="B405" s="35" t="s">
        <v>283</v>
      </c>
      <c r="C405" s="16">
        <v>2010</v>
      </c>
      <c r="D405" s="37" t="s">
        <v>344</v>
      </c>
      <c r="E405" s="5">
        <v>0.4</v>
      </c>
      <c r="F405" s="110">
        <v>0.107</v>
      </c>
      <c r="G405" s="110">
        <v>0.107</v>
      </c>
      <c r="H405" s="86"/>
      <c r="I405" s="17" t="s">
        <v>282</v>
      </c>
      <c r="J405" s="17"/>
      <c r="K405" s="12" t="s">
        <v>319</v>
      </c>
    </row>
    <row r="406" spans="1:11" s="19" customFormat="1" ht="15.75" outlineLevel="1">
      <c r="A406" s="56">
        <v>365</v>
      </c>
      <c r="B406" s="35" t="s">
        <v>284</v>
      </c>
      <c r="C406" s="16">
        <v>2010</v>
      </c>
      <c r="D406" s="37" t="s">
        <v>344</v>
      </c>
      <c r="E406" s="5">
        <v>0.4</v>
      </c>
      <c r="F406" s="110">
        <v>0.107</v>
      </c>
      <c r="G406" s="110">
        <v>0.107</v>
      </c>
      <c r="H406" s="86"/>
      <c r="I406" s="17" t="s">
        <v>282</v>
      </c>
      <c r="J406" s="17"/>
      <c r="K406" s="12" t="s">
        <v>319</v>
      </c>
    </row>
    <row r="407" spans="1:11" s="19" customFormat="1" ht="15.75" outlineLevel="1">
      <c r="A407" s="56">
        <v>366</v>
      </c>
      <c r="B407" s="35" t="s">
        <v>285</v>
      </c>
      <c r="C407" s="16">
        <v>2010</v>
      </c>
      <c r="D407" s="37" t="s">
        <v>344</v>
      </c>
      <c r="E407" s="5">
        <v>0.4</v>
      </c>
      <c r="F407" s="110">
        <v>0.107</v>
      </c>
      <c r="G407" s="110">
        <v>0.107</v>
      </c>
      <c r="H407" s="86"/>
      <c r="I407" s="17" t="s">
        <v>282</v>
      </c>
      <c r="J407" s="17"/>
      <c r="K407" s="12" t="s">
        <v>319</v>
      </c>
    </row>
    <row r="408" spans="1:11" s="19" customFormat="1" ht="15.75" outlineLevel="1">
      <c r="A408" s="56">
        <v>367</v>
      </c>
      <c r="B408" s="35" t="s">
        <v>286</v>
      </c>
      <c r="C408" s="16">
        <v>2010</v>
      </c>
      <c r="D408" s="37" t="s">
        <v>344</v>
      </c>
      <c r="E408" s="5">
        <v>0.4</v>
      </c>
      <c r="F408" s="110">
        <v>0.107</v>
      </c>
      <c r="G408" s="110">
        <v>0.107</v>
      </c>
      <c r="H408" s="86"/>
      <c r="I408" s="17" t="s">
        <v>282</v>
      </c>
      <c r="J408" s="17"/>
      <c r="K408" s="12" t="s">
        <v>319</v>
      </c>
    </row>
    <row r="409" spans="1:11" s="19" customFormat="1" ht="15.75" outlineLevel="1">
      <c r="A409" s="56">
        <v>368</v>
      </c>
      <c r="B409" s="35" t="s">
        <v>287</v>
      </c>
      <c r="C409" s="16">
        <v>2010</v>
      </c>
      <c r="D409" s="37" t="s">
        <v>344</v>
      </c>
      <c r="E409" s="5">
        <v>0.4</v>
      </c>
      <c r="F409" s="110">
        <v>0.107</v>
      </c>
      <c r="G409" s="110">
        <v>0.107</v>
      </c>
      <c r="H409" s="86"/>
      <c r="I409" s="17" t="s">
        <v>282</v>
      </c>
      <c r="J409" s="17"/>
      <c r="K409" s="12" t="s">
        <v>319</v>
      </c>
    </row>
    <row r="410" spans="1:11" s="19" customFormat="1" ht="15.75" outlineLevel="1">
      <c r="A410" s="56">
        <v>369</v>
      </c>
      <c r="B410" s="35" t="s">
        <v>288</v>
      </c>
      <c r="C410" s="16">
        <v>2010</v>
      </c>
      <c r="D410" s="37" t="s">
        <v>344</v>
      </c>
      <c r="E410" s="5">
        <v>0.4</v>
      </c>
      <c r="F410" s="110">
        <v>0.107</v>
      </c>
      <c r="G410" s="110">
        <v>0.107</v>
      </c>
      <c r="H410" s="86"/>
      <c r="I410" s="17" t="s">
        <v>282</v>
      </c>
      <c r="J410" s="17"/>
      <c r="K410" s="12" t="s">
        <v>319</v>
      </c>
    </row>
    <row r="411" spans="1:11" s="19" customFormat="1" ht="15.75" outlineLevel="1">
      <c r="A411" s="56">
        <v>370</v>
      </c>
      <c r="B411" s="35" t="s">
        <v>289</v>
      </c>
      <c r="C411" s="16">
        <v>2010</v>
      </c>
      <c r="D411" s="37" t="s">
        <v>344</v>
      </c>
      <c r="E411" s="5">
        <v>0.4</v>
      </c>
      <c r="F411" s="110">
        <v>0.107</v>
      </c>
      <c r="G411" s="110">
        <v>0.107</v>
      </c>
      <c r="H411" s="86"/>
      <c r="I411" s="17" t="s">
        <v>282</v>
      </c>
      <c r="J411" s="17"/>
      <c r="K411" s="12" t="s">
        <v>319</v>
      </c>
    </row>
    <row r="412" spans="1:11" s="19" customFormat="1" ht="31.5" outlineLevel="1">
      <c r="A412" s="56">
        <v>371</v>
      </c>
      <c r="B412" s="37" t="s">
        <v>276</v>
      </c>
      <c r="C412" s="5">
        <v>1975</v>
      </c>
      <c r="D412" s="37" t="s">
        <v>301</v>
      </c>
      <c r="E412" s="5">
        <v>0.4</v>
      </c>
      <c r="F412" s="115">
        <v>0.2</v>
      </c>
      <c r="G412" s="115">
        <v>0.2</v>
      </c>
      <c r="H412" s="39"/>
      <c r="I412" s="67" t="s">
        <v>277</v>
      </c>
      <c r="J412" s="5"/>
      <c r="K412" s="12" t="s">
        <v>320</v>
      </c>
    </row>
    <row r="413" spans="1:11" s="19" customFormat="1" ht="31.5" outlineLevel="1">
      <c r="A413" s="56">
        <v>372</v>
      </c>
      <c r="B413" s="37" t="s">
        <v>278</v>
      </c>
      <c r="C413" s="5">
        <v>1975</v>
      </c>
      <c r="D413" s="37" t="s">
        <v>301</v>
      </c>
      <c r="E413" s="5">
        <v>0.4</v>
      </c>
      <c r="F413" s="115">
        <v>0.335</v>
      </c>
      <c r="G413" s="115">
        <v>0.335</v>
      </c>
      <c r="H413" s="39"/>
      <c r="I413" s="67" t="s">
        <v>277</v>
      </c>
      <c r="J413" s="5"/>
      <c r="K413" s="12" t="s">
        <v>320</v>
      </c>
    </row>
    <row r="414" spans="1:11" s="19" customFormat="1" ht="15.75">
      <c r="A414" s="12"/>
      <c r="B414" s="52" t="s">
        <v>560</v>
      </c>
      <c r="C414" s="5"/>
      <c r="D414" s="68"/>
      <c r="E414" s="5"/>
      <c r="F414" s="117">
        <f>SUM(F403:F413)</f>
        <v>1.4849999999999999</v>
      </c>
      <c r="G414" s="117">
        <f>SUM(G403:G413)</f>
        <v>1.4849999999999999</v>
      </c>
      <c r="H414" s="59">
        <f>F414/$F$415*100</f>
        <v>0.01766931106884961</v>
      </c>
      <c r="I414" s="67"/>
      <c r="J414" s="5"/>
      <c r="K414" s="121"/>
    </row>
    <row r="415" spans="1:11" s="69" customFormat="1" ht="15.75">
      <c r="A415" s="50"/>
      <c r="B415" s="52" t="s">
        <v>561</v>
      </c>
      <c r="C415" s="66"/>
      <c r="D415" s="68"/>
      <c r="E415" s="65"/>
      <c r="F415" s="59">
        <f>F414+F401+F393+F387+F349+F104+F10</f>
        <v>8404.40238</v>
      </c>
      <c r="G415" s="59">
        <f>G414+G401+G393+G387+G349+G104+G10</f>
        <v>8615.03718</v>
      </c>
      <c r="H415" s="59"/>
      <c r="I415" s="65"/>
      <c r="J415" s="65"/>
      <c r="K415" s="121"/>
    </row>
    <row r="416" spans="1:11" s="19" customFormat="1" ht="15.75">
      <c r="A416" s="51"/>
      <c r="B416" s="45"/>
      <c r="C416" s="70"/>
      <c r="D416" s="45"/>
      <c r="E416" s="71"/>
      <c r="F416" s="103"/>
      <c r="G416" s="107"/>
      <c r="H416" s="96"/>
      <c r="I416" s="71"/>
      <c r="J416" s="71"/>
      <c r="K416" s="72"/>
    </row>
    <row r="417" spans="2:11" s="19" customFormat="1" ht="16.5" customHeight="1">
      <c r="B417" s="41"/>
      <c r="C417" s="41"/>
      <c r="D417" s="41"/>
      <c r="E417" s="41"/>
      <c r="F417" s="104"/>
      <c r="G417" s="78"/>
      <c r="H417" s="73"/>
      <c r="I417" s="41"/>
      <c r="J417" s="41"/>
      <c r="K417" s="72"/>
    </row>
    <row r="418" spans="1:11" ht="18.75">
      <c r="A418" s="51"/>
      <c r="B418" s="45"/>
      <c r="D418" s="57" t="s">
        <v>562</v>
      </c>
      <c r="K418" s="72"/>
    </row>
    <row r="419" spans="1:10" ht="15.75" hidden="1">
      <c r="A419" s="51"/>
      <c r="B419" s="45"/>
      <c r="D419" s="31"/>
      <c r="F419" s="106"/>
      <c r="G419" s="106"/>
      <c r="J419" s="1" t="s">
        <v>297</v>
      </c>
    </row>
    <row r="420" spans="1:7" ht="15.75" hidden="1">
      <c r="A420" s="51"/>
      <c r="B420" s="45"/>
      <c r="D420" s="31"/>
      <c r="F420" s="106"/>
      <c r="G420" s="106"/>
    </row>
    <row r="421" spans="1:10" ht="15.75" hidden="1">
      <c r="A421" s="51"/>
      <c r="B421" s="45"/>
      <c r="D421" s="31"/>
      <c r="F421" s="106"/>
      <c r="G421" s="106"/>
      <c r="J421" s="1" t="s">
        <v>295</v>
      </c>
    </row>
    <row r="422" spans="1:10" ht="15.75" hidden="1">
      <c r="A422" s="51"/>
      <c r="B422" s="45"/>
      <c r="D422" s="31"/>
      <c r="F422" s="106"/>
      <c r="G422" s="106"/>
      <c r="J422" s="1" t="s">
        <v>296</v>
      </c>
    </row>
    <row r="423" spans="1:7" ht="15.75" hidden="1">
      <c r="A423" s="51"/>
      <c r="B423" s="45"/>
      <c r="D423" s="31"/>
      <c r="F423" s="106"/>
      <c r="G423" s="106"/>
    </row>
    <row r="424" spans="1:10" ht="15.75">
      <c r="A424" s="51"/>
      <c r="B424" s="46"/>
      <c r="C424" s="23"/>
      <c r="D424" s="32"/>
      <c r="E424" s="21"/>
      <c r="F424" s="105"/>
      <c r="G424" s="79"/>
      <c r="H424" s="97"/>
      <c r="I424" s="22"/>
      <c r="J424" s="22"/>
    </row>
    <row r="425" spans="2:5" ht="15.75">
      <c r="B425" s="47"/>
      <c r="D425" s="33"/>
      <c r="E425" s="20"/>
    </row>
  </sheetData>
  <sheetProtection/>
  <autoFilter ref="A7:L415"/>
  <mergeCells count="52">
    <mergeCell ref="E5:E6"/>
    <mergeCell ref="F5:G5"/>
    <mergeCell ref="I5:J5"/>
    <mergeCell ref="K5:K6"/>
    <mergeCell ref="A24:A25"/>
    <mergeCell ref="B24:B25"/>
    <mergeCell ref="D5:D6"/>
    <mergeCell ref="A34:A35"/>
    <mergeCell ref="B34:B35"/>
    <mergeCell ref="A111:A112"/>
    <mergeCell ref="B111:B112"/>
    <mergeCell ref="A5:A6"/>
    <mergeCell ref="B5:B6"/>
    <mergeCell ref="A123:A124"/>
    <mergeCell ref="B123:B124"/>
    <mergeCell ref="A135:A136"/>
    <mergeCell ref="B135:B136"/>
    <mergeCell ref="A137:A138"/>
    <mergeCell ref="B137:B138"/>
    <mergeCell ref="A139:A140"/>
    <mergeCell ref="B139:B140"/>
    <mergeCell ref="A172:A173"/>
    <mergeCell ref="B172:B173"/>
    <mergeCell ref="A191:A192"/>
    <mergeCell ref="B191:B192"/>
    <mergeCell ref="A208:A209"/>
    <mergeCell ref="I208:I209"/>
    <mergeCell ref="K208:K209"/>
    <mergeCell ref="A216:A217"/>
    <mergeCell ref="I216:I217"/>
    <mergeCell ref="K216:K217"/>
    <mergeCell ref="A220:A221"/>
    <mergeCell ref="B220:B221"/>
    <mergeCell ref="A222:A223"/>
    <mergeCell ref="A234:A235"/>
    <mergeCell ref="B234:B235"/>
    <mergeCell ref="A254:A255"/>
    <mergeCell ref="B254:B255"/>
    <mergeCell ref="A352:A353"/>
    <mergeCell ref="B352:B353"/>
    <mergeCell ref="A356:A357"/>
    <mergeCell ref="B356:B357"/>
    <mergeCell ref="A358:A359"/>
    <mergeCell ref="B358:B359"/>
    <mergeCell ref="A397:A399"/>
    <mergeCell ref="B397:B399"/>
    <mergeCell ref="A363:A364"/>
    <mergeCell ref="B363:B364"/>
    <mergeCell ref="A369:A370"/>
    <mergeCell ref="B369:B370"/>
    <mergeCell ref="A373:A374"/>
    <mergeCell ref="B373:B374"/>
  </mergeCells>
  <conditionalFormatting sqref="K42">
    <cfRule type="duplicateValues" priority="3" dxfId="2" stopIfTrue="1">
      <formula>AND(COUNTIF($K$42:$K$42,K42)&gt;1,NOT(ISBLANK(K42)))</formula>
    </cfRule>
  </conditionalFormatting>
  <conditionalFormatting sqref="I38">
    <cfRule type="duplicateValues" priority="2" dxfId="3" stopIfTrue="1">
      <formula>AND(COUNTIF($I$38:$I$38,I38)&gt;1,NOT(ISBLANK(I38)))</formula>
    </cfRule>
  </conditionalFormatting>
  <conditionalFormatting sqref="I9:I208 I210:I415">
    <cfRule type="expression" priority="1" dxfId="0" stopIfTrue="1">
      <formula>"АС+$N$405:$O$405"</formula>
    </cfRule>
  </conditionalFormatting>
  <printOptions/>
  <pageMargins left="0.15748031496062992" right="0" top="0.7874015748031497" bottom="0.1968503937007874" header="0.2755905511811024" footer="0.5118110236220472"/>
  <pageSetup fitToHeight="10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26" t="s">
        <v>451</v>
      </c>
      <c r="C1" s="126"/>
      <c r="D1" s="132"/>
      <c r="E1" s="132"/>
      <c r="F1" s="132"/>
    </row>
    <row r="2" spans="2:6" ht="12.75">
      <c r="B2" s="126" t="s">
        <v>452</v>
      </c>
      <c r="C2" s="126"/>
      <c r="D2" s="132"/>
      <c r="E2" s="132"/>
      <c r="F2" s="132"/>
    </row>
    <row r="3" spans="2:6" ht="12.75">
      <c r="B3" s="127"/>
      <c r="C3" s="127"/>
      <c r="D3" s="133"/>
      <c r="E3" s="133"/>
      <c r="F3" s="133"/>
    </row>
    <row r="4" spans="2:6" ht="38.25">
      <c r="B4" s="127" t="s">
        <v>453</v>
      </c>
      <c r="C4" s="127"/>
      <c r="D4" s="133"/>
      <c r="E4" s="133"/>
      <c r="F4" s="133"/>
    </row>
    <row r="5" spans="2:6" ht="12.75">
      <c r="B5" s="127"/>
      <c r="C5" s="127"/>
      <c r="D5" s="133"/>
      <c r="E5" s="133"/>
      <c r="F5" s="133"/>
    </row>
    <row r="6" spans="2:6" ht="25.5">
      <c r="B6" s="126" t="s">
        <v>454</v>
      </c>
      <c r="C6" s="126"/>
      <c r="D6" s="132"/>
      <c r="E6" s="132" t="s">
        <v>455</v>
      </c>
      <c r="F6" s="132" t="s">
        <v>456</v>
      </c>
    </row>
    <row r="7" spans="2:6" ht="13.5" thickBot="1">
      <c r="B7" s="127"/>
      <c r="C7" s="127"/>
      <c r="D7" s="133"/>
      <c r="E7" s="133"/>
      <c r="F7" s="133"/>
    </row>
    <row r="8" spans="2:6" ht="63.75">
      <c r="B8" s="128" t="s">
        <v>457</v>
      </c>
      <c r="C8" s="129"/>
      <c r="D8" s="134"/>
      <c r="E8" s="134">
        <v>1</v>
      </c>
      <c r="F8" s="135"/>
    </row>
    <row r="9" spans="2:6" ht="13.5" thickBot="1">
      <c r="B9" s="130"/>
      <c r="C9" s="131"/>
      <c r="D9" s="136"/>
      <c r="E9" s="137" t="s">
        <v>458</v>
      </c>
      <c r="F9" s="138" t="s">
        <v>459</v>
      </c>
    </row>
    <row r="10" spans="2:6" ht="12.75">
      <c r="B10" s="127"/>
      <c r="C10" s="127"/>
      <c r="D10" s="133"/>
      <c r="E10" s="133"/>
      <c r="F10" s="133"/>
    </row>
    <row r="11" spans="2:6" ht="12.75">
      <c r="B11" s="127"/>
      <c r="C11" s="127"/>
      <c r="D11" s="133"/>
      <c r="E11" s="133"/>
      <c r="F11" s="133"/>
    </row>
  </sheetData>
  <sheetProtection/>
  <hyperlinks>
    <hyperlink ref="E9" location="'1'!I38" display="'1'!I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Стадников В.В.</dc:creator>
  <cp:keywords/>
  <dc:description/>
  <cp:lastModifiedBy>Secretar-MRET</cp:lastModifiedBy>
  <cp:lastPrinted>2021-01-20T10:37:27Z</cp:lastPrinted>
  <dcterms:created xsi:type="dcterms:W3CDTF">2006-08-11T03:00:44Z</dcterms:created>
  <dcterms:modified xsi:type="dcterms:W3CDTF">2024-02-14T05:50:00Z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