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ССДТУиИТ\Мельников К.М\ПЭО\"/>
    </mc:Choice>
  </mc:AlternateContent>
  <xr:revisionPtr revIDLastSave="0" documentId="8_{54D07D10-7CDE-494D-9A02-F1D0D34E88CD}" xr6:coauthVersionLast="47" xr6:coauthVersionMax="47" xr10:uidLastSave="{00000000-0000-0000-0000-000000000000}"/>
  <bookViews>
    <workbookView xWindow="-120" yWindow="-120" windowWidth="29040" windowHeight="15720" xr2:uid="{E64B36FF-D7FA-4F08-8695-9D98BA46C3A3}"/>
  </bookViews>
  <sheets>
    <sheet name="Лист1" sheetId="1" r:id="rId1"/>
  </sheets>
  <definedNames>
    <definedName name="_xlnm.Print_Area" localSheetId="0">Лист1!$A$1:$H$74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1" l="1"/>
  <c r="G74" i="1" s="1"/>
  <c r="D74" i="1"/>
  <c r="F74" i="1" s="1"/>
  <c r="G73" i="1"/>
  <c r="F73" i="1"/>
  <c r="G72" i="1"/>
  <c r="F72" i="1"/>
  <c r="D71" i="1"/>
  <c r="D70" i="1"/>
  <c r="G69" i="1"/>
  <c r="F69" i="1"/>
  <c r="G68" i="1"/>
  <c r="F68" i="1"/>
  <c r="G67" i="1"/>
  <c r="F67" i="1"/>
  <c r="G66" i="1"/>
  <c r="F66" i="1"/>
  <c r="G65" i="1"/>
  <c r="F65" i="1"/>
  <c r="E63" i="1"/>
  <c r="E46" i="1" s="1"/>
  <c r="D63" i="1"/>
  <c r="F62" i="1"/>
  <c r="G61" i="1"/>
  <c r="F61" i="1"/>
  <c r="G60" i="1"/>
  <c r="F60" i="1"/>
  <c r="G59" i="1"/>
  <c r="F59" i="1"/>
  <c r="F58" i="1"/>
  <c r="G57" i="1"/>
  <c r="F57" i="1"/>
  <c r="G56" i="1"/>
  <c r="F56" i="1"/>
  <c r="G55" i="1"/>
  <c r="F55" i="1"/>
  <c r="G54" i="1"/>
  <c r="F54" i="1"/>
  <c r="E53" i="1"/>
  <c r="D53" i="1"/>
  <c r="G53" i="1" s="1"/>
  <c r="G52" i="1"/>
  <c r="F52" i="1"/>
  <c r="G51" i="1"/>
  <c r="F51" i="1"/>
  <c r="G50" i="1"/>
  <c r="F50" i="1"/>
  <c r="G49" i="1"/>
  <c r="F49" i="1"/>
  <c r="G48" i="1"/>
  <c r="F48" i="1"/>
  <c r="E47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E37" i="1"/>
  <c r="D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E25" i="1"/>
  <c r="F25" i="1" s="1"/>
  <c r="G24" i="1"/>
  <c r="F24" i="1"/>
  <c r="F23" i="1"/>
  <c r="E23" i="1"/>
  <c r="G23" i="1" s="1"/>
  <c r="G22" i="1"/>
  <c r="F22" i="1"/>
  <c r="G21" i="1"/>
  <c r="F21" i="1"/>
  <c r="G20" i="1"/>
  <c r="F20" i="1"/>
  <c r="G19" i="1"/>
  <c r="F19" i="1"/>
  <c r="G18" i="1"/>
  <c r="F18" i="1"/>
  <c r="G17" i="1"/>
  <c r="F17" i="1"/>
  <c r="E16" i="1"/>
  <c r="E10" i="1" s="1"/>
  <c r="D16" i="1"/>
  <c r="F16" i="1" s="1"/>
  <c r="G15" i="1"/>
  <c r="F15" i="1"/>
  <c r="G14" i="1"/>
  <c r="F14" i="1"/>
  <c r="G13" i="1"/>
  <c r="F13" i="1"/>
  <c r="G12" i="1"/>
  <c r="F12" i="1"/>
  <c r="G11" i="1"/>
  <c r="E11" i="1"/>
  <c r="D11" i="1"/>
  <c r="F11" i="1" s="1"/>
  <c r="D10" i="1"/>
  <c r="E70" i="1" l="1"/>
  <c r="G10" i="1"/>
  <c r="F10" i="1"/>
  <c r="G63" i="1"/>
  <c r="F63" i="1"/>
  <c r="G16" i="1"/>
  <c r="D47" i="1"/>
  <c r="F53" i="1"/>
  <c r="F47" i="1" s="1"/>
  <c r="F70" i="1" l="1"/>
  <c r="G70" i="1"/>
  <c r="E71" i="1"/>
  <c r="F71" i="1" s="1"/>
  <c r="D46" i="1"/>
  <c r="G47" i="1"/>
  <c r="F46" i="1" l="1"/>
  <c r="G46" i="1"/>
</calcChain>
</file>

<file path=xl/sharedStrings.xml><?xml version="1.0" encoding="utf-8"?>
<sst xmlns="http://schemas.openxmlformats.org/spreadsheetml/2006/main" count="265" uniqueCount="168">
  <si>
    <t>Приложение 5, форма 2</t>
  </si>
  <si>
    <t xml:space="preserve">к правилам осуществления деятельности </t>
  </si>
  <si>
    <t>субъектами естественных монополий</t>
  </si>
  <si>
    <t>ИНФОРМАЦИЯ</t>
  </si>
  <si>
    <t>об исполнении утвержденной тарифной сметы</t>
  </si>
  <si>
    <t>ТОО "Межрегионэнерготранзит"</t>
  </si>
  <si>
    <t xml:space="preserve"> по итогам  за 1 полугодие   2024  года </t>
  </si>
  <si>
    <t>№ п/п</t>
  </si>
  <si>
    <t>Наименования</t>
  </si>
  <si>
    <t>Ед. изм.</t>
  </si>
  <si>
    <t xml:space="preserve">Предусмотрено в утвержденной  тарифной смете </t>
  </si>
  <si>
    <t>Фактически сложившиеся показатели тарифной сметы</t>
  </si>
  <si>
    <t xml:space="preserve">Отклонение </t>
  </si>
  <si>
    <t>Откло-нение  в %</t>
  </si>
  <si>
    <t>Причины отклонения</t>
  </si>
  <si>
    <t>I.</t>
  </si>
  <si>
    <t>Затраты  на производство товаров и предоставление услуг, всего, в т.ч.</t>
  </si>
  <si>
    <t>тыс. тенге</t>
  </si>
  <si>
    <t>1.</t>
  </si>
  <si>
    <t>Материальные затраты, всего, в т.ч.</t>
  </si>
  <si>
    <t>до конца года будет исполнена</t>
  </si>
  <si>
    <t>1.1</t>
  </si>
  <si>
    <t>Сырье и материалы</t>
  </si>
  <si>
    <t>1.2.</t>
  </si>
  <si>
    <t>ГСМ</t>
  </si>
  <si>
    <t>1.3.</t>
  </si>
  <si>
    <t>Энергия на хозяйственные нужды</t>
  </si>
  <si>
    <t>до конца года  ожидается перерасход на 14 млн. тенге</t>
  </si>
  <si>
    <t>1.4.</t>
  </si>
  <si>
    <t>Затраты на компенсацию технологического расхода электрической энергии при передаче и распределении</t>
  </si>
  <si>
    <t>до конца года  ожидается перерасход на 80 млн. тенге</t>
  </si>
  <si>
    <t>2.</t>
  </si>
  <si>
    <t>Расходы на оплату труда, всего, в т.ч.</t>
  </si>
  <si>
    <t>2.1.</t>
  </si>
  <si>
    <t>Заработная плата производственного персонала</t>
  </si>
  <si>
    <t>2.2.</t>
  </si>
  <si>
    <t>Социальный налог,</t>
  </si>
  <si>
    <t>2.3.</t>
  </si>
  <si>
    <t>Обязательные профессиональные пенсионные взносы</t>
  </si>
  <si>
    <t>фактически сложившееся значение</t>
  </si>
  <si>
    <t>2.4.</t>
  </si>
  <si>
    <t xml:space="preserve"> ОСМС</t>
  </si>
  <si>
    <t>2.5.</t>
  </si>
  <si>
    <t>ОПВР</t>
  </si>
  <si>
    <t>3.</t>
  </si>
  <si>
    <t>Амортизация</t>
  </si>
  <si>
    <t>в связи с списанием ОС</t>
  </si>
  <si>
    <t>4.</t>
  </si>
  <si>
    <t>Ремонт, всего, в т.ч.</t>
  </si>
  <si>
    <t>выполнение согласно графику, начиная с мая</t>
  </si>
  <si>
    <t>4.1</t>
  </si>
  <si>
    <t>Ремонт, не приводящий к увеличению стоимости основных фондов</t>
  </si>
  <si>
    <t>5.</t>
  </si>
  <si>
    <t>Услуги производственного характера  сторонних организаций</t>
  </si>
  <si>
    <t>Ожидается перерасход  на 16 млн. тенге</t>
  </si>
  <si>
    <t>5.1</t>
  </si>
  <si>
    <t>Услуги связи</t>
  </si>
  <si>
    <t>Ожидается перерасход  на 3 млн. тенге</t>
  </si>
  <si>
    <t>5.2.</t>
  </si>
  <si>
    <t>Коммунальные услуги</t>
  </si>
  <si>
    <t>Ожидается перерасход  на 8,6 млн.  тенге</t>
  </si>
  <si>
    <t>5.3.</t>
  </si>
  <si>
    <t>Дератизация</t>
  </si>
  <si>
    <t>Согласно договору  ожидается 1,7 млн. тенге</t>
  </si>
  <si>
    <t>5.4.</t>
  </si>
  <si>
    <t>Демеркуризация РСЛ</t>
  </si>
  <si>
    <t>Ожидается выполнение 244,7 тыс. тенге</t>
  </si>
  <si>
    <t>5.5.</t>
  </si>
  <si>
    <t>Услуги по обслуживанию теплосчетчиков</t>
  </si>
  <si>
    <t>5.6.</t>
  </si>
  <si>
    <t>Услуги по промывке тепловой сети</t>
  </si>
  <si>
    <t>5.7.</t>
  </si>
  <si>
    <t>Услуги по обслуживанию пожарной сигнализации</t>
  </si>
  <si>
    <t>5.8.</t>
  </si>
  <si>
    <t>Услуги автотранспорта</t>
  </si>
  <si>
    <t>5.9.</t>
  </si>
  <si>
    <t xml:space="preserve">Поверка и калибровка приборов </t>
  </si>
  <si>
    <t>5.10.</t>
  </si>
  <si>
    <t>Услуги по проведению экспертиз</t>
  </si>
  <si>
    <t>Ожидается  4,5 млн.  тенге</t>
  </si>
  <si>
    <t>6.</t>
  </si>
  <si>
    <t>Арендные платежи</t>
  </si>
  <si>
    <t>Ожидается 12,7 млн. тенге</t>
  </si>
  <si>
    <t>7.</t>
  </si>
  <si>
    <t>Прочие затраты</t>
  </si>
  <si>
    <t>Ожидается 141,7 млн. тенге</t>
  </si>
  <si>
    <t>7.1</t>
  </si>
  <si>
    <t>Командировочные расходы</t>
  </si>
  <si>
    <t>7.2</t>
  </si>
  <si>
    <t>Канцелярские расходы</t>
  </si>
  <si>
    <t>7.3</t>
  </si>
  <si>
    <t>Типографские расходы</t>
  </si>
  <si>
    <t>7.4</t>
  </si>
  <si>
    <t>Охрана труда</t>
  </si>
  <si>
    <t>Ожидается 61 млн.  тенге</t>
  </si>
  <si>
    <t>7.5</t>
  </si>
  <si>
    <t>Страхование  от несчастных случаев</t>
  </si>
  <si>
    <t>Согласно договору</t>
  </si>
  <si>
    <t>7.6</t>
  </si>
  <si>
    <t>Страхование автотранспорта</t>
  </si>
  <si>
    <t>7.7.</t>
  </si>
  <si>
    <t>Подготовка кадров</t>
  </si>
  <si>
    <t>7.8.</t>
  </si>
  <si>
    <t>Прочие</t>
  </si>
  <si>
    <t>II.</t>
  </si>
  <si>
    <t>Расходы периода, всего, в т.ч.</t>
  </si>
  <si>
    <t>8.</t>
  </si>
  <si>
    <t>Общие административные расходы, всего, в том числе</t>
  </si>
  <si>
    <t>8.1.</t>
  </si>
  <si>
    <t xml:space="preserve">Заработная плата административного персонала </t>
  </si>
  <si>
    <t>8.2.</t>
  </si>
  <si>
    <t>Социальный налог</t>
  </si>
  <si>
    <t>8.3.</t>
  </si>
  <si>
    <t>ОСМС</t>
  </si>
  <si>
    <t>фактическое значение</t>
  </si>
  <si>
    <t>8.4.</t>
  </si>
  <si>
    <t>ВОПР</t>
  </si>
  <si>
    <t>8.5.</t>
  </si>
  <si>
    <t>Налоговые платежи</t>
  </si>
  <si>
    <t>по итогам  года ожидается  69 млн. тенге</t>
  </si>
  <si>
    <t>8.6.</t>
  </si>
  <si>
    <t>Другие расходы</t>
  </si>
  <si>
    <t>тыс.тенге</t>
  </si>
  <si>
    <t>8.6.1.</t>
  </si>
  <si>
    <t xml:space="preserve">Амортизация </t>
  </si>
  <si>
    <t>за счет увеличения ОС</t>
  </si>
  <si>
    <t>8.6.2.</t>
  </si>
  <si>
    <t>Услуги банка</t>
  </si>
  <si>
    <t>оптимизация затрат</t>
  </si>
  <si>
    <t>8.6.3.</t>
  </si>
  <si>
    <t>Расходные материалы для вычислительной техники</t>
  </si>
  <si>
    <t xml:space="preserve">до конца года будет исполнена </t>
  </si>
  <si>
    <t>8.6.4.</t>
  </si>
  <si>
    <t>8.6.5.</t>
  </si>
  <si>
    <t>Аттестация рабочих мест</t>
  </si>
  <si>
    <t>8.6.6.</t>
  </si>
  <si>
    <t>Оценка имущества</t>
  </si>
  <si>
    <t>8.6.7.</t>
  </si>
  <si>
    <t>Оформление имущества</t>
  </si>
  <si>
    <t>по итогам  года ожидается  8,5 млн. тенге</t>
  </si>
  <si>
    <t>8.6.8.</t>
  </si>
  <si>
    <t>Услуги почты</t>
  </si>
  <si>
    <t>8.6.9.</t>
  </si>
  <si>
    <t>В связи с производственной необходимостью</t>
  </si>
  <si>
    <t>8.7.</t>
  </si>
  <si>
    <t>Лимит расходов</t>
  </si>
  <si>
    <t>6.5.1</t>
  </si>
  <si>
    <t>Консалт., аудит, маркетинг услуги</t>
  </si>
  <si>
    <t>8.7.1.</t>
  </si>
  <si>
    <t>8.7.2.</t>
  </si>
  <si>
    <t>Содержание автотранспорта</t>
  </si>
  <si>
    <t>8.7.3.</t>
  </si>
  <si>
    <t>Публикация объявлений</t>
  </si>
  <si>
    <t>8.7.4.</t>
  </si>
  <si>
    <t>Нотариальные услуги</t>
  </si>
  <si>
    <t>фактически</t>
  </si>
  <si>
    <t>8.7.5.</t>
  </si>
  <si>
    <t>Периодическая печать (подписка)</t>
  </si>
  <si>
    <t>III.</t>
  </si>
  <si>
    <t>Всего затрат на предоставление услуг по основной деятельности</t>
  </si>
  <si>
    <t>IV.</t>
  </si>
  <si>
    <t>Прибыль (+), убыток (-)</t>
  </si>
  <si>
    <t>V.</t>
  </si>
  <si>
    <t>Доходы от услуг по передаче и распределению электроэнергии</t>
  </si>
  <si>
    <t>Объем оказываемых услуг (товаров, работ)</t>
  </si>
  <si>
    <t>тыс. кВтч</t>
  </si>
  <si>
    <t>Тариф</t>
  </si>
  <si>
    <t>тенге/кВтч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</si>
</sst>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49" fontId="2" fillId="2" borderId="0" xfId="1" applyNumberFormat="1" applyFont="1" applyFill="1" applyAlignment="1">
      <alignment vertical="center" wrapText="1"/>
    </xf>
    <xf numFmtId="4" fontId="2" fillId="2" borderId="0" xfId="1" applyNumberFormat="1" applyFont="1" applyFill="1" applyAlignment="1">
      <alignment horizontal="left" vertical="center" wrapText="1"/>
    </xf>
    <xf numFmtId="4" fontId="2" fillId="2" borderId="0" xfId="1" applyNumberFormat="1" applyFont="1" applyFill="1" applyAlignment="1">
      <alignment vertical="center" wrapText="1"/>
    </xf>
    <xf numFmtId="4" fontId="2" fillId="2" borderId="0" xfId="1" applyNumberFormat="1" applyFont="1" applyFill="1" applyAlignment="1">
      <alignment horizontal="left" vertical="center" wrapText="1"/>
    </xf>
    <xf numFmtId="4" fontId="3" fillId="2" borderId="0" xfId="1" applyNumberFormat="1" applyFont="1" applyFill="1" applyAlignment="1">
      <alignment horizontal="center" vertical="center" wrapText="1"/>
    </xf>
    <xf numFmtId="4" fontId="2" fillId="2" borderId="0" xfId="1" applyNumberFormat="1" applyFont="1" applyFill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3" fillId="2" borderId="0" xfId="1" applyNumberFormat="1" applyFont="1" applyFill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1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left" vertical="center" wrapText="1"/>
    </xf>
    <xf numFmtId="4" fontId="2" fillId="2" borderId="2" xfId="1" applyNumberFormat="1" applyFont="1" applyFill="1" applyBorder="1" applyAlignment="1">
      <alignment horizontal="left" vertical="center" wrapText="1"/>
    </xf>
    <xf numFmtId="4" fontId="2" fillId="2" borderId="2" xfId="1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vertical="center" wrapText="1"/>
    </xf>
    <xf numFmtId="4" fontId="4" fillId="2" borderId="0" xfId="1" applyNumberFormat="1" applyFont="1" applyFill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2" fillId="2" borderId="2" xfId="2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top" wrapText="1"/>
    </xf>
    <xf numFmtId="4" fontId="7" fillId="2" borderId="0" xfId="1" applyNumberFormat="1" applyFont="1" applyFill="1" applyAlignment="1">
      <alignment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0" xfId="0" applyNumberFormat="1" applyFont="1" applyFill="1" applyAlignment="1">
      <alignment vertical="center" wrapText="1"/>
    </xf>
  </cellXfs>
  <cellStyles count="3">
    <cellStyle name="0,0_x000d__x000a_NA_x000d__x000a_" xfId="2" xr:uid="{5CAD1CF6-223D-4FCD-887E-F13677EFE758}"/>
    <cellStyle name="Обычный" xfId="0" builtinId="0"/>
    <cellStyle name="Обычный_Тарифная смета 2010-2012 г.г. для директора  пояснит зап" xfId="1" xr:uid="{BCA3BB98-F054-4024-A874-D6FBC423AA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7C4DB-A1DD-4A34-B6C8-B96321209D84}">
  <sheetPr>
    <pageSetUpPr fitToPage="1"/>
  </sheetPr>
  <dimension ref="A1:I74"/>
  <sheetViews>
    <sheetView tabSelected="1" workbookViewId="0">
      <selection activeCell="C17" sqref="C17"/>
    </sheetView>
  </sheetViews>
  <sheetFormatPr defaultColWidth="7.28515625" defaultRowHeight="12" x14ac:dyDescent="0.25"/>
  <cols>
    <col min="1" max="1" width="7.28515625" style="1"/>
    <col min="2" max="2" width="38.7109375" style="2" customWidth="1"/>
    <col min="3" max="3" width="11.28515625" style="2" customWidth="1"/>
    <col min="4" max="4" width="10.7109375" style="3" customWidth="1"/>
    <col min="5" max="5" width="11.28515625" style="3" customWidth="1"/>
    <col min="6" max="6" width="11.42578125" style="3" hidden="1" customWidth="1"/>
    <col min="7" max="7" width="6.28515625" style="3" customWidth="1"/>
    <col min="8" max="8" width="39.7109375" style="3" customWidth="1"/>
    <col min="9" max="9" width="11.28515625" style="3" customWidth="1"/>
    <col min="10" max="10" width="21.5703125" style="3" customWidth="1"/>
    <col min="11" max="11" width="19" style="3" customWidth="1"/>
    <col min="12" max="16384" width="7.28515625" style="3"/>
  </cols>
  <sheetData>
    <row r="1" spans="1:8" ht="20.45" customHeight="1" x14ac:dyDescent="0.25">
      <c r="G1" s="4" t="s">
        <v>0</v>
      </c>
      <c r="H1" s="4"/>
    </row>
    <row r="2" spans="1:8" ht="9.75" customHeight="1" x14ac:dyDescent="0.25">
      <c r="G2" s="4" t="s">
        <v>1</v>
      </c>
      <c r="H2" s="4"/>
    </row>
    <row r="3" spans="1:8" ht="12" customHeight="1" x14ac:dyDescent="0.25">
      <c r="G3" s="4" t="s">
        <v>2</v>
      </c>
      <c r="H3" s="4"/>
    </row>
    <row r="4" spans="1:8" ht="15.6" customHeight="1" x14ac:dyDescent="0.25">
      <c r="A4" s="5" t="s">
        <v>3</v>
      </c>
      <c r="B4" s="5"/>
      <c r="C4" s="5"/>
      <c r="D4" s="5"/>
      <c r="E4" s="5"/>
      <c r="F4" s="5"/>
      <c r="G4" s="5"/>
      <c r="H4" s="5"/>
    </row>
    <row r="5" spans="1:8" ht="15.6" customHeight="1" x14ac:dyDescent="0.25">
      <c r="A5" s="6" t="s">
        <v>4</v>
      </c>
      <c r="B5" s="6"/>
      <c r="C5" s="6"/>
      <c r="D5" s="6"/>
      <c r="E5" s="6"/>
      <c r="F5" s="6"/>
      <c r="G5" s="6"/>
      <c r="H5" s="6"/>
    </row>
    <row r="6" spans="1:8" ht="15.6" customHeight="1" x14ac:dyDescent="0.25">
      <c r="A6" s="6" t="s">
        <v>5</v>
      </c>
      <c r="B6" s="6"/>
      <c r="C6" s="6"/>
      <c r="D6" s="6"/>
      <c r="E6" s="6"/>
      <c r="F6" s="6"/>
      <c r="G6" s="6"/>
      <c r="H6" s="6"/>
    </row>
    <row r="7" spans="1:8" ht="15.6" customHeight="1" x14ac:dyDescent="0.25">
      <c r="A7" s="7" t="s">
        <v>6</v>
      </c>
      <c r="B7" s="7"/>
      <c r="C7" s="7"/>
      <c r="D7" s="7"/>
      <c r="E7" s="7"/>
      <c r="F7" s="7"/>
      <c r="G7" s="7"/>
      <c r="H7" s="7"/>
    </row>
    <row r="8" spans="1:8" ht="40.15" customHeight="1" x14ac:dyDescent="0.25">
      <c r="A8" s="8" t="s">
        <v>7</v>
      </c>
      <c r="B8" s="9" t="s">
        <v>8</v>
      </c>
      <c r="C8" s="10" t="s">
        <v>9</v>
      </c>
      <c r="D8" s="10" t="s">
        <v>10</v>
      </c>
      <c r="E8" s="11" t="s">
        <v>11</v>
      </c>
      <c r="F8" s="10" t="s">
        <v>12</v>
      </c>
      <c r="G8" s="10" t="s">
        <v>13</v>
      </c>
      <c r="H8" s="10" t="s">
        <v>14</v>
      </c>
    </row>
    <row r="9" spans="1:8" ht="28.9" customHeight="1" x14ac:dyDescent="0.25">
      <c r="A9" s="8"/>
      <c r="B9" s="9"/>
      <c r="C9" s="10"/>
      <c r="D9" s="10"/>
      <c r="E9" s="12"/>
      <c r="F9" s="10"/>
      <c r="G9" s="10"/>
      <c r="H9" s="10"/>
    </row>
    <row r="10" spans="1:8" s="17" customFormat="1" ht="24" x14ac:dyDescent="0.25">
      <c r="A10" s="13" t="s">
        <v>15</v>
      </c>
      <c r="B10" s="14" t="s">
        <v>16</v>
      </c>
      <c r="C10" s="15" t="s">
        <v>17</v>
      </c>
      <c r="D10" s="16">
        <f>D11+D16+D24+D25+D36+D37+D22</f>
        <v>6184084.3639301211</v>
      </c>
      <c r="E10" s="16">
        <f>E11+E16+E24+E25+E36+E37+E22</f>
        <v>3031377.4099300001</v>
      </c>
      <c r="F10" s="16">
        <f>D10-E10</f>
        <v>3152706.954000121</v>
      </c>
      <c r="G10" s="16">
        <f>E10/D10*100</f>
        <v>49.019017716043791</v>
      </c>
      <c r="H10" s="16"/>
    </row>
    <row r="11" spans="1:8" s="17" customFormat="1" ht="16.899999999999999" customHeight="1" x14ac:dyDescent="0.25">
      <c r="A11" s="13" t="s">
        <v>18</v>
      </c>
      <c r="B11" s="18" t="s">
        <v>19</v>
      </c>
      <c r="C11" s="15" t="s">
        <v>17</v>
      </c>
      <c r="D11" s="19">
        <f>D12+D13+D14+D15</f>
        <v>1480739.1451999999</v>
      </c>
      <c r="E11" s="19">
        <f>E12+E13+E14+E15</f>
        <v>790421.27</v>
      </c>
      <c r="F11" s="16">
        <f t="shared" ref="F11:F74" si="0">D11-E11</f>
        <v>690317.87519999989</v>
      </c>
      <c r="G11" s="16">
        <f t="shared" ref="G11:G74" si="1">E11/D11*100</f>
        <v>53.38018330657691</v>
      </c>
      <c r="H11" s="20" t="s">
        <v>20</v>
      </c>
    </row>
    <row r="12" spans="1:8" x14ac:dyDescent="0.25">
      <c r="A12" s="13" t="s">
        <v>21</v>
      </c>
      <c r="B12" s="21" t="s">
        <v>22</v>
      </c>
      <c r="C12" s="15" t="s">
        <v>17</v>
      </c>
      <c r="D12" s="22">
        <v>79783.490000000005</v>
      </c>
      <c r="E12" s="22">
        <v>41252.89</v>
      </c>
      <c r="F12" s="16">
        <f t="shared" si="0"/>
        <v>38530.600000000006</v>
      </c>
      <c r="G12" s="16">
        <f t="shared" si="1"/>
        <v>51.706048456892518</v>
      </c>
      <c r="H12" s="20" t="s">
        <v>20</v>
      </c>
    </row>
    <row r="13" spans="1:8" ht="12.75" customHeight="1" x14ac:dyDescent="0.25">
      <c r="A13" s="13" t="s">
        <v>23</v>
      </c>
      <c r="B13" s="21" t="s">
        <v>24</v>
      </c>
      <c r="C13" s="15" t="s">
        <v>17</v>
      </c>
      <c r="D13" s="22">
        <v>55183.575199999999</v>
      </c>
      <c r="E13" s="22">
        <v>29290.95</v>
      </c>
      <c r="F13" s="16">
        <f t="shared" si="0"/>
        <v>25892.625199999999</v>
      </c>
      <c r="G13" s="16">
        <f t="shared" si="1"/>
        <v>53.079108944720929</v>
      </c>
      <c r="H13" s="20" t="s">
        <v>20</v>
      </c>
    </row>
    <row r="14" spans="1:8" ht="19.149999999999999" customHeight="1" x14ac:dyDescent="0.25">
      <c r="A14" s="13" t="s">
        <v>25</v>
      </c>
      <c r="B14" s="21" t="s">
        <v>26</v>
      </c>
      <c r="C14" s="15" t="s">
        <v>17</v>
      </c>
      <c r="D14" s="22">
        <v>66854.100000000006</v>
      </c>
      <c r="E14" s="22">
        <v>42878.45</v>
      </c>
      <c r="F14" s="16">
        <f t="shared" si="0"/>
        <v>23975.650000000009</v>
      </c>
      <c r="G14" s="16">
        <f t="shared" si="1"/>
        <v>64.137352832511382</v>
      </c>
      <c r="H14" s="20" t="s">
        <v>27</v>
      </c>
    </row>
    <row r="15" spans="1:8" ht="36" x14ac:dyDescent="0.25">
      <c r="A15" s="13" t="s">
        <v>28</v>
      </c>
      <c r="B15" s="22" t="s">
        <v>29</v>
      </c>
      <c r="C15" s="15" t="s">
        <v>17</v>
      </c>
      <c r="D15" s="22">
        <v>1278917.98</v>
      </c>
      <c r="E15" s="22">
        <v>676998.98</v>
      </c>
      <c r="F15" s="16">
        <f t="shared" si="0"/>
        <v>601919</v>
      </c>
      <c r="G15" s="16">
        <f t="shared" si="1"/>
        <v>52.9352930044818</v>
      </c>
      <c r="H15" s="20" t="s">
        <v>30</v>
      </c>
    </row>
    <row r="16" spans="1:8" s="24" customFormat="1" ht="17.45" customHeight="1" x14ac:dyDescent="0.25">
      <c r="A16" s="23" t="s">
        <v>31</v>
      </c>
      <c r="B16" s="20" t="s">
        <v>32</v>
      </c>
      <c r="C16" s="15" t="s">
        <v>17</v>
      </c>
      <c r="D16" s="16">
        <f>D17+D18+D19+D20+D21</f>
        <v>2696047.0999999996</v>
      </c>
      <c r="E16" s="16">
        <f>E17+E18+E19+E20+E21</f>
        <v>1321960.5559999999</v>
      </c>
      <c r="F16" s="16">
        <f t="shared" si="0"/>
        <v>1374086.5439999998</v>
      </c>
      <c r="G16" s="16">
        <f t="shared" si="1"/>
        <v>49.033288624668323</v>
      </c>
      <c r="H16" s="20" t="s">
        <v>20</v>
      </c>
    </row>
    <row r="17" spans="1:8" s="25" customFormat="1" x14ac:dyDescent="0.25">
      <c r="A17" s="13" t="s">
        <v>33</v>
      </c>
      <c r="B17" s="21" t="s">
        <v>34</v>
      </c>
      <c r="C17" s="15" t="s">
        <v>17</v>
      </c>
      <c r="D17" s="22">
        <v>2403373.54</v>
      </c>
      <c r="E17" s="22">
        <v>1181141.6939999999</v>
      </c>
      <c r="F17" s="16">
        <f t="shared" si="0"/>
        <v>1222231.8460000001</v>
      </c>
      <c r="G17" s="16">
        <f t="shared" si="1"/>
        <v>49.145156769929315</v>
      </c>
      <c r="H17" s="20" t="s">
        <v>20</v>
      </c>
    </row>
    <row r="18" spans="1:8" s="25" customFormat="1" x14ac:dyDescent="0.25">
      <c r="A18" s="13" t="s">
        <v>35</v>
      </c>
      <c r="B18" s="21" t="s">
        <v>36</v>
      </c>
      <c r="C18" s="15" t="s">
        <v>17</v>
      </c>
      <c r="D18" s="22">
        <v>205488.44</v>
      </c>
      <c r="E18" s="22">
        <v>100441.12599999999</v>
      </c>
      <c r="F18" s="16">
        <f t="shared" si="0"/>
        <v>105047.31400000001</v>
      </c>
      <c r="G18" s="16">
        <f t="shared" si="1"/>
        <v>48.879209944851389</v>
      </c>
      <c r="H18" s="20" t="s">
        <v>20</v>
      </c>
    </row>
    <row r="19" spans="1:8" s="25" customFormat="1" ht="24" x14ac:dyDescent="0.25">
      <c r="A19" s="13" t="s">
        <v>37</v>
      </c>
      <c r="B19" s="21" t="s">
        <v>38</v>
      </c>
      <c r="C19" s="15" t="s">
        <v>17</v>
      </c>
      <c r="D19" s="22">
        <v>246.9</v>
      </c>
      <c r="E19" s="22">
        <v>211.14699999999999</v>
      </c>
      <c r="F19" s="16">
        <f t="shared" si="0"/>
        <v>35.753000000000014</v>
      </c>
      <c r="G19" s="16">
        <f t="shared" si="1"/>
        <v>85.519238558120691</v>
      </c>
      <c r="H19" s="22" t="s">
        <v>39</v>
      </c>
    </row>
    <row r="20" spans="1:8" s="25" customFormat="1" ht="12" customHeight="1" x14ac:dyDescent="0.25">
      <c r="A20" s="13" t="s">
        <v>40</v>
      </c>
      <c r="B20" s="21" t="s">
        <v>41</v>
      </c>
      <c r="C20" s="15" t="s">
        <v>17</v>
      </c>
      <c r="D20" s="22">
        <v>72101.210000000006</v>
      </c>
      <c r="E20" s="22">
        <v>31402.168999999998</v>
      </c>
      <c r="F20" s="16">
        <f t="shared" si="0"/>
        <v>40699.041000000012</v>
      </c>
      <c r="G20" s="16">
        <f t="shared" si="1"/>
        <v>43.552901539377764</v>
      </c>
      <c r="H20" s="22" t="s">
        <v>39</v>
      </c>
    </row>
    <row r="21" spans="1:8" s="25" customFormat="1" ht="12" customHeight="1" x14ac:dyDescent="0.25">
      <c r="A21" s="13" t="s">
        <v>42</v>
      </c>
      <c r="B21" s="21" t="s">
        <v>43</v>
      </c>
      <c r="C21" s="15" t="s">
        <v>17</v>
      </c>
      <c r="D21" s="22">
        <v>14837.01</v>
      </c>
      <c r="E21" s="22">
        <v>8764.42</v>
      </c>
      <c r="F21" s="16">
        <f>D21-E21</f>
        <v>6072.59</v>
      </c>
      <c r="G21" s="16">
        <f>E21/D21*100</f>
        <v>59.071335801485617</v>
      </c>
      <c r="H21" s="22" t="s">
        <v>39</v>
      </c>
    </row>
    <row r="22" spans="1:8" s="17" customFormat="1" ht="19.149999999999999" customHeight="1" x14ac:dyDescent="0.25">
      <c r="A22" s="13" t="s">
        <v>44</v>
      </c>
      <c r="B22" s="21" t="s">
        <v>45</v>
      </c>
      <c r="C22" s="15" t="s">
        <v>17</v>
      </c>
      <c r="D22" s="22">
        <v>1664739.3655250003</v>
      </c>
      <c r="E22" s="22">
        <v>744692.39</v>
      </c>
      <c r="F22" s="16">
        <f t="shared" si="0"/>
        <v>920046.97552500025</v>
      </c>
      <c r="G22" s="16">
        <f t="shared" si="1"/>
        <v>44.733272091823828</v>
      </c>
      <c r="H22" s="26" t="s">
        <v>46</v>
      </c>
    </row>
    <row r="23" spans="1:8" s="17" customFormat="1" x14ac:dyDescent="0.25">
      <c r="A23" s="13" t="s">
        <v>47</v>
      </c>
      <c r="B23" s="22" t="s">
        <v>48</v>
      </c>
      <c r="C23" s="15" t="s">
        <v>17</v>
      </c>
      <c r="D23" s="19">
        <v>190620.554</v>
      </c>
      <c r="E23" s="19">
        <f>E24</f>
        <v>65218.52</v>
      </c>
      <c r="F23" s="16">
        <f t="shared" si="0"/>
        <v>125402.03400000001</v>
      </c>
      <c r="G23" s="16">
        <f t="shared" si="1"/>
        <v>34.213792076168239</v>
      </c>
      <c r="H23" s="20" t="s">
        <v>49</v>
      </c>
    </row>
    <row r="24" spans="1:8" ht="24" x14ac:dyDescent="0.25">
      <c r="A24" s="13" t="s">
        <v>50</v>
      </c>
      <c r="B24" s="21" t="s">
        <v>51</v>
      </c>
      <c r="C24" s="15" t="s">
        <v>17</v>
      </c>
      <c r="D24" s="19">
        <v>190620.554</v>
      </c>
      <c r="E24" s="19">
        <v>65218.52</v>
      </c>
      <c r="F24" s="16">
        <f t="shared" si="0"/>
        <v>125402.03400000001</v>
      </c>
      <c r="G24" s="16">
        <f t="shared" si="1"/>
        <v>34.213792076168239</v>
      </c>
      <c r="H24" s="20" t="s">
        <v>49</v>
      </c>
    </row>
    <row r="25" spans="1:8" s="17" customFormat="1" ht="24" x14ac:dyDescent="0.25">
      <c r="A25" s="13" t="s">
        <v>52</v>
      </c>
      <c r="B25" s="21" t="s">
        <v>53</v>
      </c>
      <c r="C25" s="15" t="s">
        <v>17</v>
      </c>
      <c r="D25" s="19">
        <v>57068.957695999998</v>
      </c>
      <c r="E25" s="19">
        <f>E26+E27+E28+E29+E30+E31+E32+E33+E34+E35</f>
        <v>37795.406000000003</v>
      </c>
      <c r="F25" s="16">
        <f t="shared" si="0"/>
        <v>19273.551695999995</v>
      </c>
      <c r="G25" s="16">
        <f t="shared" si="1"/>
        <v>66.227608713885985</v>
      </c>
      <c r="H25" s="20" t="s">
        <v>54</v>
      </c>
    </row>
    <row r="26" spans="1:8" ht="22.15" customHeight="1" x14ac:dyDescent="0.25">
      <c r="A26" s="13" t="s">
        <v>55</v>
      </c>
      <c r="B26" s="21" t="s">
        <v>56</v>
      </c>
      <c r="C26" s="15" t="s">
        <v>17</v>
      </c>
      <c r="D26" s="22">
        <v>9774.0400000000009</v>
      </c>
      <c r="E26" s="22">
        <v>6493.29</v>
      </c>
      <c r="F26" s="16">
        <f t="shared" si="0"/>
        <v>3280.7500000000009</v>
      </c>
      <c r="G26" s="16">
        <f t="shared" si="1"/>
        <v>66.434043650322678</v>
      </c>
      <c r="H26" s="20" t="s">
        <v>57</v>
      </c>
    </row>
    <row r="27" spans="1:8" x14ac:dyDescent="0.25">
      <c r="A27" s="13" t="s">
        <v>58</v>
      </c>
      <c r="B27" s="22" t="s">
        <v>59</v>
      </c>
      <c r="C27" s="15" t="s">
        <v>17</v>
      </c>
      <c r="D27" s="22">
        <v>36331.982336000001</v>
      </c>
      <c r="E27" s="22">
        <v>25648.01</v>
      </c>
      <c r="F27" s="16">
        <f t="shared" si="0"/>
        <v>10683.972336000003</v>
      </c>
      <c r="G27" s="16">
        <f t="shared" si="1"/>
        <v>70.593478117450104</v>
      </c>
      <c r="H27" s="20" t="s">
        <v>60</v>
      </c>
    </row>
    <row r="28" spans="1:8" ht="18.600000000000001" customHeight="1" x14ac:dyDescent="0.25">
      <c r="A28" s="13" t="s">
        <v>61</v>
      </c>
      <c r="B28" s="22" t="s">
        <v>62</v>
      </c>
      <c r="C28" s="15" t="s">
        <v>17</v>
      </c>
      <c r="D28" s="22">
        <v>364.45593600000001</v>
      </c>
      <c r="E28" s="22">
        <v>862.05599999999993</v>
      </c>
      <c r="F28" s="16">
        <f t="shared" si="0"/>
        <v>-497.60006399999992</v>
      </c>
      <c r="G28" s="16">
        <f t="shared" si="1"/>
        <v>236.53229783037472</v>
      </c>
      <c r="H28" s="26" t="s">
        <v>63</v>
      </c>
    </row>
    <row r="29" spans="1:8" ht="18.600000000000001" customHeight="1" x14ac:dyDescent="0.25">
      <c r="A29" s="13" t="s">
        <v>64</v>
      </c>
      <c r="B29" s="22" t="s">
        <v>65</v>
      </c>
      <c r="C29" s="15" t="s">
        <v>17</v>
      </c>
      <c r="D29" s="22">
        <v>360.65952000000004</v>
      </c>
      <c r="E29" s="22">
        <v>0</v>
      </c>
      <c r="F29" s="16">
        <f t="shared" si="0"/>
        <v>360.65952000000004</v>
      </c>
      <c r="G29" s="16">
        <f t="shared" si="1"/>
        <v>0</v>
      </c>
      <c r="H29" s="26" t="s">
        <v>66</v>
      </c>
    </row>
    <row r="30" spans="1:8" ht="24" customHeight="1" x14ac:dyDescent="0.25">
      <c r="A30" s="13" t="s">
        <v>67</v>
      </c>
      <c r="B30" s="22" t="s">
        <v>68</v>
      </c>
      <c r="C30" s="15" t="s">
        <v>17</v>
      </c>
      <c r="D30" s="22">
        <v>168.7296</v>
      </c>
      <c r="E30" s="22">
        <v>26.571000000000002</v>
      </c>
      <c r="F30" s="16">
        <f t="shared" si="0"/>
        <v>142.15860000000001</v>
      </c>
      <c r="G30" s="16">
        <f t="shared" si="1"/>
        <v>15.747681497496588</v>
      </c>
      <c r="H30" s="26" t="s">
        <v>20</v>
      </c>
    </row>
    <row r="31" spans="1:8" x14ac:dyDescent="0.25">
      <c r="A31" s="13" t="s">
        <v>69</v>
      </c>
      <c r="B31" s="22" t="s">
        <v>70</v>
      </c>
      <c r="C31" s="15" t="s">
        <v>17</v>
      </c>
      <c r="D31" s="22">
        <v>197.97606400000001</v>
      </c>
      <c r="E31" s="22">
        <v>0</v>
      </c>
      <c r="F31" s="16">
        <f t="shared" si="0"/>
        <v>197.97606400000001</v>
      </c>
      <c r="G31" s="16">
        <f t="shared" si="1"/>
        <v>0</v>
      </c>
      <c r="H31" s="26" t="s">
        <v>20</v>
      </c>
    </row>
    <row r="32" spans="1:8" x14ac:dyDescent="0.25">
      <c r="A32" s="13" t="s">
        <v>71</v>
      </c>
      <c r="B32" s="22" t="s">
        <v>72</v>
      </c>
      <c r="C32" s="15" t="s">
        <v>17</v>
      </c>
      <c r="D32" s="22">
        <v>2402.7095040000004</v>
      </c>
      <c r="E32" s="22">
        <v>1264.56</v>
      </c>
      <c r="F32" s="16">
        <f t="shared" si="0"/>
        <v>1138.1495040000004</v>
      </c>
      <c r="G32" s="16">
        <f t="shared" si="1"/>
        <v>52.630582177944376</v>
      </c>
      <c r="H32" s="26" t="s">
        <v>20</v>
      </c>
    </row>
    <row r="33" spans="1:9" x14ac:dyDescent="0.25">
      <c r="A33" s="13" t="s">
        <v>73</v>
      </c>
      <c r="B33" s="22" t="s">
        <v>74</v>
      </c>
      <c r="C33" s="15" t="s">
        <v>17</v>
      </c>
      <c r="D33" s="22">
        <v>2326.6081279999999</v>
      </c>
      <c r="E33" s="22">
        <v>272.39400000000001</v>
      </c>
      <c r="F33" s="16">
        <f t="shared" si="0"/>
        <v>2054.2141279999996</v>
      </c>
      <c r="G33" s="16">
        <f t="shared" si="1"/>
        <v>11.707773076257389</v>
      </c>
      <c r="H33" s="20" t="s">
        <v>39</v>
      </c>
    </row>
    <row r="34" spans="1:9" x14ac:dyDescent="0.25">
      <c r="A34" s="13" t="s">
        <v>75</v>
      </c>
      <c r="B34" s="22" t="s">
        <v>76</v>
      </c>
      <c r="C34" s="15" t="s">
        <v>17</v>
      </c>
      <c r="D34" s="22">
        <v>3480.3724800000005</v>
      </c>
      <c r="E34" s="22">
        <v>1666.49</v>
      </c>
      <c r="F34" s="16">
        <f t="shared" si="0"/>
        <v>1813.8824800000004</v>
      </c>
      <c r="G34" s="16">
        <f t="shared" si="1"/>
        <v>47.882518597549648</v>
      </c>
      <c r="H34" s="20" t="s">
        <v>20</v>
      </c>
    </row>
    <row r="35" spans="1:9" ht="25.15" customHeight="1" x14ac:dyDescent="0.25">
      <c r="A35" s="13" t="s">
        <v>77</v>
      </c>
      <c r="B35" s="27" t="s">
        <v>78</v>
      </c>
      <c r="C35" s="15" t="s">
        <v>17</v>
      </c>
      <c r="D35" s="22">
        <v>1661.4241280000001</v>
      </c>
      <c r="E35" s="22">
        <v>1562.0349999999999</v>
      </c>
      <c r="F35" s="16">
        <f t="shared" si="0"/>
        <v>99.389128000000255</v>
      </c>
      <c r="G35" s="16">
        <f t="shared" si="1"/>
        <v>94.017835282093586</v>
      </c>
      <c r="H35" s="20" t="s">
        <v>79</v>
      </c>
    </row>
    <row r="36" spans="1:9" s="17" customFormat="1" ht="10.5" customHeight="1" x14ac:dyDescent="0.25">
      <c r="A36" s="13" t="s">
        <v>80</v>
      </c>
      <c r="B36" s="27" t="s">
        <v>81</v>
      </c>
      <c r="C36" s="15" t="s">
        <v>17</v>
      </c>
      <c r="D36" s="19">
        <v>9689.6433920000018</v>
      </c>
      <c r="E36" s="19">
        <v>6348.2000000000007</v>
      </c>
      <c r="F36" s="16">
        <f t="shared" si="0"/>
        <v>3341.443392000001</v>
      </c>
      <c r="G36" s="16">
        <f t="shared" si="1"/>
        <v>65.515310968422483</v>
      </c>
      <c r="H36" s="28" t="s">
        <v>82</v>
      </c>
    </row>
    <row r="37" spans="1:9" s="17" customFormat="1" x14ac:dyDescent="0.25">
      <c r="A37" s="13" t="s">
        <v>83</v>
      </c>
      <c r="B37" s="27" t="s">
        <v>84</v>
      </c>
      <c r="C37" s="15" t="s">
        <v>17</v>
      </c>
      <c r="D37" s="19">
        <f>D42+D43+D40+D44+D38+D39+D41+D45</f>
        <v>85179.598117120011</v>
      </c>
      <c r="E37" s="19">
        <f>E42+E43+E40+E44+E38+E39+E41+E45</f>
        <v>64941.067930000005</v>
      </c>
      <c r="F37" s="16">
        <f t="shared" si="0"/>
        <v>20238.530187120006</v>
      </c>
      <c r="G37" s="16">
        <f t="shared" si="1"/>
        <v>76.240167088728811</v>
      </c>
      <c r="H37" s="28" t="s">
        <v>85</v>
      </c>
    </row>
    <row r="38" spans="1:9" x14ac:dyDescent="0.25">
      <c r="A38" s="13" t="s">
        <v>86</v>
      </c>
      <c r="B38" s="22" t="s">
        <v>87</v>
      </c>
      <c r="C38" s="15" t="s">
        <v>17</v>
      </c>
      <c r="D38" s="22">
        <v>22442.302272000001</v>
      </c>
      <c r="E38" s="22">
        <v>12168.50093</v>
      </c>
      <c r="F38" s="16">
        <f t="shared" si="0"/>
        <v>10273.801342000001</v>
      </c>
      <c r="G38" s="16">
        <f t="shared" si="1"/>
        <v>54.221268310702484</v>
      </c>
      <c r="H38" s="20" t="s">
        <v>20</v>
      </c>
    </row>
    <row r="39" spans="1:9" x14ac:dyDescent="0.25">
      <c r="A39" s="13" t="s">
        <v>88</v>
      </c>
      <c r="B39" s="22" t="s">
        <v>89</v>
      </c>
      <c r="C39" s="15" t="s">
        <v>17</v>
      </c>
      <c r="D39" s="22">
        <v>763.45082112000011</v>
      </c>
      <c r="E39" s="22">
        <v>763.45</v>
      </c>
      <c r="F39" s="16">
        <f t="shared" si="0"/>
        <v>8.2112000006873131E-4</v>
      </c>
      <c r="G39" s="16">
        <f t="shared" si="1"/>
        <v>99.999892446248367</v>
      </c>
      <c r="H39" s="20"/>
      <c r="I39" s="29"/>
    </row>
    <row r="40" spans="1:9" x14ac:dyDescent="0.25">
      <c r="A40" s="13" t="s">
        <v>90</v>
      </c>
      <c r="B40" s="22" t="s">
        <v>91</v>
      </c>
      <c r="C40" s="15" t="s">
        <v>17</v>
      </c>
      <c r="D40" s="22">
        <v>1998.8833279999999</v>
      </c>
      <c r="E40" s="22">
        <v>1750.46</v>
      </c>
      <c r="F40" s="16">
        <f t="shared" si="0"/>
        <v>248.42332799999986</v>
      </c>
      <c r="G40" s="16">
        <f t="shared" si="1"/>
        <v>87.571894541310627</v>
      </c>
      <c r="H40" s="20" t="s">
        <v>20</v>
      </c>
    </row>
    <row r="41" spans="1:9" s="17" customFormat="1" x14ac:dyDescent="0.25">
      <c r="A41" s="13" t="s">
        <v>92</v>
      </c>
      <c r="B41" s="22" t="s">
        <v>93</v>
      </c>
      <c r="C41" s="15" t="s">
        <v>17</v>
      </c>
      <c r="D41" s="19">
        <v>29240.342144000006</v>
      </c>
      <c r="E41" s="19">
        <v>26277.4</v>
      </c>
      <c r="F41" s="16">
        <f t="shared" si="0"/>
        <v>2962.9421440000042</v>
      </c>
      <c r="G41" s="16">
        <f t="shared" si="1"/>
        <v>89.866937502275476</v>
      </c>
      <c r="H41" s="26" t="s">
        <v>94</v>
      </c>
    </row>
    <row r="42" spans="1:9" x14ac:dyDescent="0.25">
      <c r="A42" s="13" t="s">
        <v>95</v>
      </c>
      <c r="B42" s="22" t="s">
        <v>96</v>
      </c>
      <c r="C42" s="15" t="s">
        <v>17</v>
      </c>
      <c r="D42" s="22">
        <v>14481.001600000001</v>
      </c>
      <c r="E42" s="22">
        <v>12387.595000000001</v>
      </c>
      <c r="F42" s="16">
        <f t="shared" si="0"/>
        <v>2093.4066000000003</v>
      </c>
      <c r="G42" s="16">
        <f t="shared" si="1"/>
        <v>85.543772055104256</v>
      </c>
      <c r="H42" s="28" t="s">
        <v>97</v>
      </c>
    </row>
    <row r="43" spans="1:9" x14ac:dyDescent="0.25">
      <c r="A43" s="13" t="s">
        <v>98</v>
      </c>
      <c r="B43" s="22" t="s">
        <v>99</v>
      </c>
      <c r="C43" s="15" t="s">
        <v>17</v>
      </c>
      <c r="D43" s="22">
        <v>5235.1208000000006</v>
      </c>
      <c r="E43" s="22">
        <v>3590.9920000000002</v>
      </c>
      <c r="F43" s="16">
        <f t="shared" si="0"/>
        <v>1644.1288000000004</v>
      </c>
      <c r="G43" s="16">
        <f t="shared" si="1"/>
        <v>68.594252877603125</v>
      </c>
      <c r="H43" s="28" t="s">
        <v>97</v>
      </c>
    </row>
    <row r="44" spans="1:9" x14ac:dyDescent="0.25">
      <c r="A44" s="13" t="s">
        <v>100</v>
      </c>
      <c r="B44" s="21" t="s">
        <v>101</v>
      </c>
      <c r="C44" s="15" t="s">
        <v>17</v>
      </c>
      <c r="D44" s="22">
        <v>807.53337600000009</v>
      </c>
      <c r="E44" s="22">
        <v>188</v>
      </c>
      <c r="F44" s="16">
        <f t="shared" si="0"/>
        <v>619.53337600000009</v>
      </c>
      <c r="G44" s="16">
        <f t="shared" si="1"/>
        <v>23.280771493462083</v>
      </c>
      <c r="H44" s="28"/>
    </row>
    <row r="45" spans="1:9" s="17" customFormat="1" x14ac:dyDescent="0.25">
      <c r="A45" s="13" t="s">
        <v>102</v>
      </c>
      <c r="B45" s="27" t="s">
        <v>103</v>
      </c>
      <c r="C45" s="15" t="s">
        <v>17</v>
      </c>
      <c r="D45" s="16">
        <v>10210.963776000002</v>
      </c>
      <c r="E45" s="16">
        <v>7814.67</v>
      </c>
      <c r="F45" s="16">
        <f t="shared" si="0"/>
        <v>2396.2937760000023</v>
      </c>
      <c r="G45" s="16">
        <f t="shared" si="1"/>
        <v>76.532148888508587</v>
      </c>
      <c r="H45" s="20" t="s">
        <v>20</v>
      </c>
    </row>
    <row r="46" spans="1:9" s="17" customFormat="1" x14ac:dyDescent="0.25">
      <c r="A46" s="13" t="s">
        <v>104</v>
      </c>
      <c r="B46" s="27" t="s">
        <v>105</v>
      </c>
      <c r="C46" s="15" t="s">
        <v>17</v>
      </c>
      <c r="D46" s="22">
        <f>D47+D63</f>
        <v>369310.55095372803</v>
      </c>
      <c r="E46" s="22">
        <f>E47+E63</f>
        <v>180844.277</v>
      </c>
      <c r="F46" s="16">
        <f t="shared" si="0"/>
        <v>188466.27395372803</v>
      </c>
      <c r="G46" s="16">
        <f t="shared" si="1"/>
        <v>48.968077552341171</v>
      </c>
      <c r="H46" s="20" t="s">
        <v>20</v>
      </c>
    </row>
    <row r="47" spans="1:9" s="17" customFormat="1" ht="24" x14ac:dyDescent="0.25">
      <c r="A47" s="13" t="s">
        <v>106</v>
      </c>
      <c r="B47" s="27" t="s">
        <v>107</v>
      </c>
      <c r="C47" s="15" t="s">
        <v>17</v>
      </c>
      <c r="D47" s="22">
        <f>D48+D49+D52+D53+D50+D51</f>
        <v>360553.91735372803</v>
      </c>
      <c r="E47" s="22">
        <f>E48+E49+E52+E53+E50+E51</f>
        <v>178926.80100000001</v>
      </c>
      <c r="F47" s="22">
        <f t="shared" ref="F47:G47" si="2">F48+F49+F52+F53+F50+F51</f>
        <v>181627.11635372796</v>
      </c>
      <c r="G47" s="16">
        <f t="shared" si="1"/>
        <v>49.625532378964721</v>
      </c>
      <c r="H47" s="20" t="s">
        <v>20</v>
      </c>
    </row>
    <row r="48" spans="1:9" s="25" customFormat="1" ht="14.25" customHeight="1" x14ac:dyDescent="0.25">
      <c r="A48" s="13" t="s">
        <v>108</v>
      </c>
      <c r="B48" s="21" t="s">
        <v>109</v>
      </c>
      <c r="C48" s="15" t="s">
        <v>17</v>
      </c>
      <c r="D48" s="22">
        <v>249940.85</v>
      </c>
      <c r="E48" s="22">
        <v>114492.07</v>
      </c>
      <c r="F48" s="16">
        <f t="shared" si="0"/>
        <v>135448.78</v>
      </c>
      <c r="G48" s="16">
        <f t="shared" si="1"/>
        <v>45.807666093797792</v>
      </c>
      <c r="H48" s="20" t="s">
        <v>20</v>
      </c>
    </row>
    <row r="49" spans="1:8" s="25" customFormat="1" x14ac:dyDescent="0.25">
      <c r="A49" s="13" t="s">
        <v>110</v>
      </c>
      <c r="B49" s="21" t="s">
        <v>111</v>
      </c>
      <c r="C49" s="15" t="s">
        <v>17</v>
      </c>
      <c r="D49" s="22">
        <v>21369.94</v>
      </c>
      <c r="E49" s="22">
        <v>9831.11</v>
      </c>
      <c r="F49" s="16">
        <f t="shared" si="0"/>
        <v>11538.829999999998</v>
      </c>
      <c r="G49" s="16">
        <f t="shared" si="1"/>
        <v>46.004387471373349</v>
      </c>
      <c r="H49" s="20" t="s">
        <v>20</v>
      </c>
    </row>
    <row r="50" spans="1:8" s="25" customFormat="1" ht="13.5" customHeight="1" x14ac:dyDescent="0.25">
      <c r="A50" s="13" t="s">
        <v>112</v>
      </c>
      <c r="B50" s="21" t="s">
        <v>113</v>
      </c>
      <c r="C50" s="15" t="s">
        <v>17</v>
      </c>
      <c r="D50" s="22">
        <v>7498.23</v>
      </c>
      <c r="E50" s="22">
        <v>2825.49</v>
      </c>
      <c r="F50" s="16">
        <f t="shared" si="0"/>
        <v>4672.74</v>
      </c>
      <c r="G50" s="16">
        <f t="shared" si="1"/>
        <v>37.682092973941849</v>
      </c>
      <c r="H50" s="20" t="s">
        <v>114</v>
      </c>
    </row>
    <row r="51" spans="1:8" s="25" customFormat="1" ht="13.5" customHeight="1" x14ac:dyDescent="0.25">
      <c r="A51" s="13" t="s">
        <v>115</v>
      </c>
      <c r="B51" s="21" t="s">
        <v>116</v>
      </c>
      <c r="C51" s="15" t="s">
        <v>17</v>
      </c>
      <c r="D51" s="22">
        <v>1345.84</v>
      </c>
      <c r="E51" s="22">
        <v>1058.71</v>
      </c>
      <c r="F51" s="16">
        <f t="shared" si="0"/>
        <v>287.12999999999988</v>
      </c>
      <c r="G51" s="16">
        <f t="shared" si="1"/>
        <v>78.665368840278191</v>
      </c>
      <c r="H51" s="20" t="s">
        <v>114</v>
      </c>
    </row>
    <row r="52" spans="1:8" ht="21.6" customHeight="1" x14ac:dyDescent="0.25">
      <c r="A52" s="13" t="s">
        <v>117</v>
      </c>
      <c r="B52" s="22" t="s">
        <v>118</v>
      </c>
      <c r="C52" s="15" t="s">
        <v>17</v>
      </c>
      <c r="D52" s="16">
        <v>63149.237839999994</v>
      </c>
      <c r="E52" s="16">
        <v>35397.15</v>
      </c>
      <c r="F52" s="16">
        <f t="shared" si="0"/>
        <v>27752.087839999993</v>
      </c>
      <c r="G52" s="16">
        <f t="shared" si="1"/>
        <v>56.053170569825525</v>
      </c>
      <c r="H52" s="20" t="s">
        <v>119</v>
      </c>
    </row>
    <row r="53" spans="1:8" x14ac:dyDescent="0.25">
      <c r="A53" s="13" t="s">
        <v>120</v>
      </c>
      <c r="B53" s="22" t="s">
        <v>121</v>
      </c>
      <c r="C53" s="15" t="s">
        <v>122</v>
      </c>
      <c r="D53" s="19">
        <f>D54+D55+D56+D57+D59+D60+D61+D62</f>
        <v>17249.819513728002</v>
      </c>
      <c r="E53" s="19">
        <f>E54+E55+E56+E57+E59+E60+E61+E62+E58</f>
        <v>15322.271000000001</v>
      </c>
      <c r="F53" s="16">
        <f t="shared" si="0"/>
        <v>1927.5485137280011</v>
      </c>
      <c r="G53" s="16">
        <f t="shared" si="1"/>
        <v>88.825688801010401</v>
      </c>
      <c r="H53" s="22"/>
    </row>
    <row r="54" spans="1:8" ht="19.149999999999999" customHeight="1" x14ac:dyDescent="0.25">
      <c r="A54" s="13" t="s">
        <v>123</v>
      </c>
      <c r="B54" s="22" t="s">
        <v>124</v>
      </c>
      <c r="C54" s="15" t="s">
        <v>17</v>
      </c>
      <c r="D54" s="22">
        <v>3334.8339999999998</v>
      </c>
      <c r="E54" s="22">
        <v>4481.3580000000002</v>
      </c>
      <c r="F54" s="16">
        <f t="shared" si="0"/>
        <v>-1146.5240000000003</v>
      </c>
      <c r="G54" s="16">
        <f t="shared" si="1"/>
        <v>134.38024201504484</v>
      </c>
      <c r="H54" s="20" t="s">
        <v>125</v>
      </c>
    </row>
    <row r="55" spans="1:8" x14ac:dyDescent="0.25">
      <c r="A55" s="13" t="s">
        <v>126</v>
      </c>
      <c r="B55" s="22" t="s">
        <v>127</v>
      </c>
      <c r="C55" s="15" t="s">
        <v>17</v>
      </c>
      <c r="D55" s="22">
        <v>3051.62</v>
      </c>
      <c r="E55" s="22">
        <v>499.26099999999997</v>
      </c>
      <c r="F55" s="16">
        <f t="shared" si="0"/>
        <v>2552.3589999999999</v>
      </c>
      <c r="G55" s="16">
        <f t="shared" si="1"/>
        <v>16.360523263053722</v>
      </c>
      <c r="H55" s="20" t="s">
        <v>128</v>
      </c>
    </row>
    <row r="56" spans="1:8" ht="24" x14ac:dyDescent="0.25">
      <c r="A56" s="13" t="s">
        <v>129</v>
      </c>
      <c r="B56" s="21" t="s">
        <v>130</v>
      </c>
      <c r="C56" s="15" t="s">
        <v>17</v>
      </c>
      <c r="D56" s="22">
        <v>3348.3199360000003</v>
      </c>
      <c r="E56" s="22">
        <v>2197</v>
      </c>
      <c r="F56" s="16">
        <f t="shared" si="0"/>
        <v>1151.3199360000003</v>
      </c>
      <c r="G56" s="16">
        <f t="shared" si="1"/>
        <v>65.614996236727592</v>
      </c>
      <c r="H56" s="22" t="s">
        <v>131</v>
      </c>
    </row>
    <row r="57" spans="1:8" x14ac:dyDescent="0.25">
      <c r="A57" s="13" t="s">
        <v>132</v>
      </c>
      <c r="B57" s="22" t="s">
        <v>89</v>
      </c>
      <c r="C57" s="15" t="s">
        <v>17</v>
      </c>
      <c r="D57" s="22">
        <v>1712.4670817280003</v>
      </c>
      <c r="E57" s="22">
        <v>361.55</v>
      </c>
      <c r="F57" s="16">
        <f t="shared" si="0"/>
        <v>1350.9170817280003</v>
      </c>
      <c r="G57" s="16">
        <f t="shared" si="1"/>
        <v>21.112814597006473</v>
      </c>
      <c r="H57" s="22" t="s">
        <v>20</v>
      </c>
    </row>
    <row r="58" spans="1:8" x14ac:dyDescent="0.25">
      <c r="A58" s="13" t="s">
        <v>133</v>
      </c>
      <c r="B58" s="22" t="s">
        <v>134</v>
      </c>
      <c r="C58" s="15" t="s">
        <v>17</v>
      </c>
      <c r="D58" s="22"/>
      <c r="E58" s="22">
        <v>370</v>
      </c>
      <c r="F58" s="16">
        <f t="shared" si="0"/>
        <v>-370</v>
      </c>
      <c r="G58" s="16"/>
      <c r="H58" s="22"/>
    </row>
    <row r="59" spans="1:8" ht="11.25" customHeight="1" x14ac:dyDescent="0.25">
      <c r="A59" s="13" t="s">
        <v>135</v>
      </c>
      <c r="B59" s="22" t="s">
        <v>136</v>
      </c>
      <c r="C59" s="15" t="s">
        <v>17</v>
      </c>
      <c r="D59" s="22">
        <v>2249.7280000000005</v>
      </c>
      <c r="E59" s="22">
        <v>0</v>
      </c>
      <c r="F59" s="16">
        <f t="shared" si="0"/>
        <v>2249.7280000000005</v>
      </c>
      <c r="G59" s="16">
        <f t="shared" si="1"/>
        <v>0</v>
      </c>
      <c r="H59" s="20" t="s">
        <v>20</v>
      </c>
    </row>
    <row r="60" spans="1:8" x14ac:dyDescent="0.25">
      <c r="A60" s="13" t="s">
        <v>137</v>
      </c>
      <c r="B60" s="22" t="s">
        <v>138</v>
      </c>
      <c r="C60" s="15" t="s">
        <v>17</v>
      </c>
      <c r="D60" s="22">
        <v>3037.1328000000003</v>
      </c>
      <c r="E60" s="22">
        <v>7016.78</v>
      </c>
      <c r="F60" s="16">
        <f t="shared" si="0"/>
        <v>-3979.6471999999994</v>
      </c>
      <c r="G60" s="16">
        <f t="shared" si="1"/>
        <v>231.03303220721858</v>
      </c>
      <c r="H60" s="20" t="s">
        <v>139</v>
      </c>
    </row>
    <row r="61" spans="1:8" x14ac:dyDescent="0.25">
      <c r="A61" s="13" t="s">
        <v>140</v>
      </c>
      <c r="B61" s="21" t="s">
        <v>141</v>
      </c>
      <c r="C61" s="15" t="s">
        <v>17</v>
      </c>
      <c r="D61" s="22">
        <v>515.71769600000005</v>
      </c>
      <c r="E61" s="22">
        <v>253.56200000000001</v>
      </c>
      <c r="F61" s="16">
        <f t="shared" si="0"/>
        <v>262.15569600000003</v>
      </c>
      <c r="G61" s="16">
        <f t="shared" si="1"/>
        <v>49.166821686878862</v>
      </c>
      <c r="H61" s="20" t="s">
        <v>20</v>
      </c>
    </row>
    <row r="62" spans="1:8" x14ac:dyDescent="0.25">
      <c r="A62" s="13" t="s">
        <v>142</v>
      </c>
      <c r="B62" s="22" t="s">
        <v>103</v>
      </c>
      <c r="C62" s="15" t="s">
        <v>17</v>
      </c>
      <c r="D62" s="22"/>
      <c r="E62" s="22">
        <v>142.76</v>
      </c>
      <c r="F62" s="16">
        <f>D62-E62</f>
        <v>-142.76</v>
      </c>
      <c r="G62" s="16"/>
      <c r="H62" s="20" t="s">
        <v>143</v>
      </c>
    </row>
    <row r="63" spans="1:8" x14ac:dyDescent="0.25">
      <c r="A63" s="13" t="s">
        <v>144</v>
      </c>
      <c r="B63" s="22" t="s">
        <v>145</v>
      </c>
      <c r="C63" s="15" t="s">
        <v>17</v>
      </c>
      <c r="D63" s="19">
        <f>D65+D66+D67+D68+D69</f>
        <v>8756.633600000001</v>
      </c>
      <c r="E63" s="19">
        <f>E65+E66+E67+E68+E69</f>
        <v>1917.4759999999999</v>
      </c>
      <c r="F63" s="16">
        <f t="shared" si="0"/>
        <v>6839.1576000000014</v>
      </c>
      <c r="G63" s="16">
        <f t="shared" si="1"/>
        <v>21.897410438641622</v>
      </c>
      <c r="H63" s="20" t="s">
        <v>20</v>
      </c>
    </row>
    <row r="64" spans="1:8" ht="15.6" hidden="1" customHeight="1" x14ac:dyDescent="0.25">
      <c r="A64" s="13" t="s">
        <v>146</v>
      </c>
      <c r="B64" s="21" t="s">
        <v>147</v>
      </c>
      <c r="C64" s="15" t="s">
        <v>17</v>
      </c>
      <c r="D64" s="22"/>
      <c r="E64" s="22"/>
      <c r="F64" s="16"/>
      <c r="G64" s="16"/>
      <c r="H64" s="20" t="s">
        <v>20</v>
      </c>
    </row>
    <row r="65" spans="1:8" x14ac:dyDescent="0.25">
      <c r="A65" s="13" t="s">
        <v>148</v>
      </c>
      <c r="B65" s="21" t="s">
        <v>87</v>
      </c>
      <c r="C65" s="15" t="s">
        <v>17</v>
      </c>
      <c r="D65" s="22">
        <v>3864.2447999999999</v>
      </c>
      <c r="E65" s="22">
        <v>446.96</v>
      </c>
      <c r="F65" s="16">
        <f t="shared" si="0"/>
        <v>3417.2847999999999</v>
      </c>
      <c r="G65" s="16">
        <f t="shared" si="1"/>
        <v>11.566554996722775</v>
      </c>
      <c r="H65" s="20" t="s">
        <v>20</v>
      </c>
    </row>
    <row r="66" spans="1:8" x14ac:dyDescent="0.25">
      <c r="A66" s="13" t="s">
        <v>149</v>
      </c>
      <c r="B66" s="22" t="s">
        <v>150</v>
      </c>
      <c r="C66" s="15" t="s">
        <v>17</v>
      </c>
      <c r="D66" s="22">
        <v>4166.1880000000001</v>
      </c>
      <c r="E66" s="22">
        <v>850.62800000000004</v>
      </c>
      <c r="F66" s="16">
        <f t="shared" si="0"/>
        <v>3315.56</v>
      </c>
      <c r="G66" s="16">
        <f t="shared" si="1"/>
        <v>20.41741755292848</v>
      </c>
      <c r="H66" s="20" t="s">
        <v>20</v>
      </c>
    </row>
    <row r="67" spans="1:8" x14ac:dyDescent="0.25">
      <c r="A67" s="13" t="s">
        <v>151</v>
      </c>
      <c r="B67" s="22" t="s">
        <v>152</v>
      </c>
      <c r="C67" s="15" t="s">
        <v>17</v>
      </c>
      <c r="D67" s="22">
        <v>569.98239999999998</v>
      </c>
      <c r="E67" s="22">
        <v>542.77</v>
      </c>
      <c r="F67" s="16">
        <f t="shared" si="0"/>
        <v>27.212400000000002</v>
      </c>
      <c r="G67" s="16">
        <f t="shared" si="1"/>
        <v>95.225747321320796</v>
      </c>
      <c r="H67" s="20" t="s">
        <v>20</v>
      </c>
    </row>
    <row r="68" spans="1:8" x14ac:dyDescent="0.25">
      <c r="A68" s="13" t="s">
        <v>153</v>
      </c>
      <c r="B68" s="22" t="s">
        <v>154</v>
      </c>
      <c r="C68" s="15" t="s">
        <v>17</v>
      </c>
      <c r="D68" s="22">
        <v>78.738399999999999</v>
      </c>
      <c r="E68" s="22">
        <v>0</v>
      </c>
      <c r="F68" s="16">
        <f t="shared" si="0"/>
        <v>78.738399999999999</v>
      </c>
      <c r="G68" s="16">
        <f t="shared" si="1"/>
        <v>0</v>
      </c>
      <c r="H68" s="20" t="s">
        <v>155</v>
      </c>
    </row>
    <row r="69" spans="1:8" x14ac:dyDescent="0.25">
      <c r="A69" s="13" t="s">
        <v>156</v>
      </c>
      <c r="B69" s="22" t="s">
        <v>157</v>
      </c>
      <c r="C69" s="15" t="s">
        <v>17</v>
      </c>
      <c r="D69" s="22">
        <v>77.48</v>
      </c>
      <c r="E69" s="22">
        <v>77.117999999999995</v>
      </c>
      <c r="F69" s="16">
        <f t="shared" si="0"/>
        <v>0.36200000000000898</v>
      </c>
      <c r="G69" s="16">
        <f t="shared" si="1"/>
        <v>99.532782653588015</v>
      </c>
      <c r="H69" s="20" t="s">
        <v>155</v>
      </c>
    </row>
    <row r="70" spans="1:8" s="24" customFormat="1" ht="24" x14ac:dyDescent="0.25">
      <c r="A70" s="23" t="s">
        <v>158</v>
      </c>
      <c r="B70" s="20" t="s">
        <v>159</v>
      </c>
      <c r="C70" s="15" t="s">
        <v>17</v>
      </c>
      <c r="D70" s="16">
        <f>D72</f>
        <v>6553394.9199999999</v>
      </c>
      <c r="E70" s="16">
        <f>E10+E46</f>
        <v>3212221.6869299999</v>
      </c>
      <c r="F70" s="16">
        <f t="shared" si="0"/>
        <v>3341173.2330700001</v>
      </c>
      <c r="G70" s="16">
        <f t="shared" si="1"/>
        <v>49.016146991642003</v>
      </c>
      <c r="H70" s="20"/>
    </row>
    <row r="71" spans="1:8" s="24" customFormat="1" ht="20.45" customHeight="1" x14ac:dyDescent="0.25">
      <c r="A71" s="23" t="s">
        <v>160</v>
      </c>
      <c r="B71" s="20" t="s">
        <v>161</v>
      </c>
      <c r="C71" s="15" t="s">
        <v>17</v>
      </c>
      <c r="D71" s="30">
        <f>D72-D70</f>
        <v>0</v>
      </c>
      <c r="E71" s="16">
        <f>E72-E70</f>
        <v>-31757.466929999646</v>
      </c>
      <c r="F71" s="16">
        <f t="shared" si="0"/>
        <v>31757.466929999646</v>
      </c>
      <c r="G71" s="16"/>
      <c r="H71" s="16"/>
    </row>
    <row r="72" spans="1:8" s="24" customFormat="1" ht="24" x14ac:dyDescent="0.25">
      <c r="A72" s="23" t="s">
        <v>162</v>
      </c>
      <c r="B72" s="20" t="s">
        <v>163</v>
      </c>
      <c r="C72" s="15" t="s">
        <v>17</v>
      </c>
      <c r="D72" s="19">
        <v>6553394.9199999999</v>
      </c>
      <c r="E72" s="19">
        <v>3180464.22</v>
      </c>
      <c r="F72" s="16">
        <f t="shared" si="0"/>
        <v>3372930.6999999997</v>
      </c>
      <c r="G72" s="16">
        <f t="shared" si="1"/>
        <v>48.531551338279492</v>
      </c>
      <c r="H72" s="20" t="s">
        <v>20</v>
      </c>
    </row>
    <row r="73" spans="1:8" s="33" customFormat="1" x14ac:dyDescent="0.25">
      <c r="A73" s="23"/>
      <c r="B73" s="20" t="s">
        <v>164</v>
      </c>
      <c r="C73" s="31" t="s">
        <v>165</v>
      </c>
      <c r="D73" s="32">
        <v>1387380.63</v>
      </c>
      <c r="E73" s="32">
        <v>697750.8</v>
      </c>
      <c r="F73" s="16">
        <f t="shared" si="0"/>
        <v>689629.82999999984</v>
      </c>
      <c r="G73" s="16">
        <f t="shared" si="1"/>
        <v>50.292672746915898</v>
      </c>
      <c r="H73" s="20" t="s">
        <v>20</v>
      </c>
    </row>
    <row r="74" spans="1:8" s="33" customFormat="1" x14ac:dyDescent="0.25">
      <c r="A74" s="23"/>
      <c r="B74" s="20" t="s">
        <v>166</v>
      </c>
      <c r="C74" s="31" t="s">
        <v>167</v>
      </c>
      <c r="D74" s="32">
        <f>D72/D73</f>
        <v>4.7235738904614806</v>
      </c>
      <c r="E74" s="32">
        <f>E72/E73</f>
        <v>4.5581663539475699</v>
      </c>
      <c r="F74" s="16">
        <f t="shared" si="0"/>
        <v>0.16540753651391071</v>
      </c>
      <c r="G74" s="16">
        <f t="shared" si="1"/>
        <v>96.498254492262191</v>
      </c>
      <c r="H74" s="20"/>
    </row>
  </sheetData>
  <mergeCells count="15"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G1:H1"/>
    <mergeCell ref="G2:H2"/>
    <mergeCell ref="G3:H3"/>
    <mergeCell ref="A4:H4"/>
    <mergeCell ref="A5:H5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LMalceva</dc:creator>
  <cp:lastModifiedBy>LMalceva</cp:lastModifiedBy>
  <cp:lastPrinted>2024-07-23T06:17:10Z</cp:lastPrinted>
  <dcterms:created xsi:type="dcterms:W3CDTF">2024-07-23T06:15:43Z</dcterms:created>
  <dcterms:modified xsi:type="dcterms:W3CDTF">2024-07-23T06:18:49Z</dcterms:modified>
</cp:coreProperties>
</file>